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образование" sheetId="3" r:id="rId1"/>
    <sheet name="соц защита населения" sheetId="4" r:id="rId2"/>
    <sheet name="культура" sheetId="8" r:id="rId3"/>
    <sheet name="спорт" sheetId="9" r:id="rId4"/>
    <sheet name="прочие" sheetId="7" r:id="rId5"/>
  </sheets>
  <externalReferences>
    <externalReference r:id="rId6"/>
  </externalReferences>
  <definedNames>
    <definedName name="_xlnm.Print_Area" localSheetId="2">культура!$A$1:$L$26</definedName>
    <definedName name="_xlnm.Print_Area" localSheetId="0">образование!$A$1:$L$301</definedName>
    <definedName name="_xlnm.Print_Area" localSheetId="4">прочие!$A$1:$L$17</definedName>
    <definedName name="_xlnm.Print_Area" localSheetId="1">'соц защита населения'!$A$1:$L$19</definedName>
    <definedName name="_xlnm.Print_Area" localSheetId="3">спорт!$A$1:$L$18</definedName>
  </definedNames>
  <calcPr calcId="125725"/>
</workbook>
</file>

<file path=xl/calcChain.xml><?xml version="1.0" encoding="utf-8"?>
<calcChain xmlns="http://schemas.openxmlformats.org/spreadsheetml/2006/main">
  <c r="F291" i="3"/>
  <c r="F164"/>
  <c r="G291" l="1"/>
  <c r="F165" l="1"/>
  <c r="F25" i="8" l="1"/>
  <c r="K9"/>
  <c r="F9"/>
  <c r="F8"/>
  <c r="F7"/>
  <c r="F6"/>
  <c r="F5"/>
  <c r="H17" i="9" l="1"/>
  <c r="F17"/>
  <c r="G289" i="3" l="1"/>
  <c r="G287"/>
  <c r="F285"/>
  <c r="G285" s="1"/>
  <c r="G283"/>
  <c r="G281"/>
  <c r="F279"/>
  <c r="G279" s="1"/>
  <c r="F278"/>
  <c r="F277"/>
  <c r="G277" s="1"/>
  <c r="F275"/>
  <c r="G275" s="1"/>
  <c r="G273"/>
  <c r="G271"/>
  <c r="G269"/>
  <c r="F267"/>
  <c r="G267" s="1"/>
  <c r="G265"/>
  <c r="G263"/>
  <c r="G261"/>
  <c r="K252"/>
  <c r="K247"/>
  <c r="K245"/>
  <c r="K242"/>
  <c r="K238"/>
  <c r="K226"/>
  <c r="K224"/>
  <c r="K222"/>
  <c r="K219"/>
  <c r="K213"/>
  <c r="K211"/>
  <c r="K205"/>
  <c r="K203"/>
  <c r="K198"/>
  <c r="K195"/>
  <c r="K190"/>
  <c r="K183"/>
  <c r="K182"/>
  <c r="K179"/>
  <c r="K178"/>
  <c r="K172"/>
  <c r="K171"/>
  <c r="F256" l="1"/>
  <c r="F255"/>
  <c r="F163"/>
  <c r="G165" s="1"/>
  <c r="F254" l="1"/>
  <c r="G175" s="1"/>
  <c r="G219"/>
  <c r="G203"/>
  <c r="G190"/>
  <c r="G180"/>
  <c r="G174"/>
  <c r="G252"/>
  <c r="G244"/>
  <c r="G236"/>
  <c r="G229"/>
  <c r="G222"/>
  <c r="G214"/>
  <c r="G206"/>
  <c r="G197"/>
  <c r="G187"/>
  <c r="G173"/>
  <c r="G167"/>
  <c r="G160"/>
  <c r="G158"/>
  <c r="G156"/>
  <c r="G154"/>
  <c r="G152"/>
  <c r="G150"/>
  <c r="G148"/>
  <c r="G146"/>
  <c r="G144"/>
  <c r="G142"/>
  <c r="G140"/>
  <c r="G138"/>
  <c r="G136"/>
  <c r="G134"/>
  <c r="G132"/>
  <c r="G130"/>
  <c r="G128"/>
  <c r="G126"/>
  <c r="G124"/>
  <c r="G122"/>
  <c r="G120"/>
  <c r="G118"/>
  <c r="G116"/>
  <c r="G114"/>
  <c r="G112"/>
  <c r="G110"/>
  <c r="G108"/>
  <c r="G106"/>
  <c r="G104"/>
  <c r="G102"/>
  <c r="G100"/>
  <c r="G98"/>
  <c r="G96"/>
  <c r="G94"/>
  <c r="G92"/>
  <c r="G90"/>
  <c r="G88"/>
  <c r="G86"/>
  <c r="G84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30"/>
  <c r="G28"/>
  <c r="G26"/>
  <c r="G24"/>
  <c r="G22"/>
  <c r="G20"/>
  <c r="G18"/>
  <c r="G16"/>
  <c r="G14"/>
  <c r="G12"/>
  <c r="G10"/>
  <c r="G8"/>
  <c r="G6"/>
  <c r="G162"/>
  <c r="G161"/>
  <c r="G159"/>
  <c r="G157"/>
  <c r="G155"/>
  <c r="G153"/>
  <c r="G151"/>
  <c r="G149"/>
  <c r="G147"/>
  <c r="G145"/>
  <c r="G143"/>
  <c r="G141"/>
  <c r="G139"/>
  <c r="G137"/>
  <c r="G135"/>
  <c r="G133"/>
  <c r="G131"/>
  <c r="G129"/>
  <c r="G127"/>
  <c r="G125"/>
  <c r="G123"/>
  <c r="G121"/>
  <c r="G119"/>
  <c r="G117"/>
  <c r="G115"/>
  <c r="G113"/>
  <c r="G111"/>
  <c r="G109"/>
  <c r="G107"/>
  <c r="G105"/>
  <c r="G103"/>
  <c r="G101"/>
  <c r="G99"/>
  <c r="G97"/>
  <c r="G95"/>
  <c r="G93"/>
  <c r="G91"/>
  <c r="G89"/>
  <c r="G87"/>
  <c r="G85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29"/>
  <c r="G27"/>
  <c r="G25"/>
  <c r="G23"/>
  <c r="G21"/>
  <c r="G19"/>
  <c r="G17"/>
  <c r="G15"/>
  <c r="G13"/>
  <c r="G11"/>
  <c r="G9"/>
  <c r="G7"/>
  <c r="G166"/>
  <c r="G258"/>
  <c r="G256" l="1"/>
  <c r="G171"/>
  <c r="G181"/>
  <c r="G192"/>
  <c r="G202"/>
  <c r="G210"/>
  <c r="G218"/>
  <c r="G226"/>
  <c r="G233"/>
  <c r="G239"/>
  <c r="G248"/>
  <c r="G178"/>
  <c r="G183"/>
  <c r="G196"/>
  <c r="G211"/>
  <c r="G232"/>
  <c r="G186"/>
  <c r="G193"/>
  <c r="G199"/>
  <c r="G207"/>
  <c r="G215"/>
  <c r="G224"/>
  <c r="G243"/>
  <c r="G257"/>
  <c r="G259"/>
  <c r="G169"/>
  <c r="G172"/>
  <c r="G177"/>
  <c r="G185"/>
  <c r="G189"/>
  <c r="G194"/>
  <c r="G200"/>
  <c r="G205"/>
  <c r="G208"/>
  <c r="G213"/>
  <c r="G216"/>
  <c r="G221"/>
  <c r="G223"/>
  <c r="G227"/>
  <c r="G231"/>
  <c r="G238"/>
  <c r="G241"/>
  <c r="G247"/>
  <c r="G250"/>
  <c r="G253"/>
  <c r="G170"/>
  <c r="G176"/>
  <c r="G179"/>
  <c r="G182"/>
  <c r="G184"/>
  <c r="G188"/>
  <c r="G191"/>
  <c r="G195"/>
  <c r="G198"/>
  <c r="G201"/>
  <c r="G204"/>
  <c r="G209"/>
  <c r="G212"/>
  <c r="G217"/>
  <c r="G220"/>
  <c r="G228"/>
  <c r="G235"/>
  <c r="G251"/>
  <c r="G225"/>
  <c r="G230"/>
  <c r="G234"/>
  <c r="G240"/>
  <c r="G246"/>
  <c r="G237"/>
  <c r="G242"/>
  <c r="G245"/>
  <c r="G249"/>
  <c r="G164"/>
  <c r="G163" s="1"/>
  <c r="G255" l="1"/>
  <c r="G254" s="1"/>
</calcChain>
</file>

<file path=xl/sharedStrings.xml><?xml version="1.0" encoding="utf-8"?>
<sst xmlns="http://schemas.openxmlformats.org/spreadsheetml/2006/main" count="1783" uniqueCount="413">
  <si>
    <t>Наименование хозяйствующего субъекта</t>
  </si>
  <si>
    <t>местный бюджет</t>
  </si>
  <si>
    <t>областной бюджет</t>
  </si>
  <si>
    <t>Объем реализации товаров, работ, услуг в натуральном выражении</t>
  </si>
  <si>
    <t>Объем выручки, тыс рублей</t>
  </si>
  <si>
    <t>Суммарный объем государственного и муниципального финансирования хозяйствующего субъекта, рублей</t>
  </si>
  <si>
    <t>Рыночная доля хозяйствующего субъекта в натуральном выражении (по Новокузнецкому городскому округу), %</t>
  </si>
  <si>
    <t>Рыночная доля хозяйствующего субъекта в стоимостном выражении (по Новокузнецкому городскому округу), %</t>
  </si>
  <si>
    <t>Отраслевой орган</t>
  </si>
  <si>
    <t>Муниципальное автономное учреждение "Центр поддержки предпринимательства"</t>
  </si>
  <si>
    <t xml:space="preserve">Комитет по управлению муниципальным имуществом города Новокузнецка </t>
  </si>
  <si>
    <t>Муниципальное бюджетное учреждение "Архив города Новокузнецка"</t>
  </si>
  <si>
    <t>ДОШКОЛЬНЫЕ ОБРАЗОВАТЕЛЬНЫЕ УЧРЕЖДЕНИЯ</t>
  </si>
  <si>
    <t>ОБЩЕОБРАЗОВАТЕЛЬНЫЕ УЧРЕЖДЕНИЯ</t>
  </si>
  <si>
    <t>УЧРЕЖДЕНИЯ ДОПОЛНИТЕЛЬНОГО ОБРАЗОВАНИЯ</t>
  </si>
  <si>
    <t>ДОПОЛНИТЕЛЬНОЕ ПРОФЕССИОНАЛЬНОЕ ОБРАЗОВАНИЕ</t>
  </si>
  <si>
    <t>ПРОЧИЕ</t>
  </si>
  <si>
    <t>Муниципальное автономное учреждение "Ремонтно-эксплуатационное управление"</t>
  </si>
  <si>
    <t>Муниципальное автономное образовательное учреждение дополнительного профессионального образования "Институт повышения квалификации"</t>
  </si>
  <si>
    <t>МА ДОУ «Центр развития ребёнка – детский сад №3»</t>
  </si>
  <si>
    <t>МБ ДОУ «Детский сад № 4»</t>
  </si>
  <si>
    <t>МБ ДОУ «Центр развития ребенка – детский сад № 6»</t>
  </si>
  <si>
    <t>МБ ДОУ «Детский сад № 7»</t>
  </si>
  <si>
    <t>МБ ДОУ «Детский сад № 9»</t>
  </si>
  <si>
    <t>МБ ДОУ «Детский сад № 10»</t>
  </si>
  <si>
    <t>МБ ДОУ «Детский сад № 11»</t>
  </si>
  <si>
    <t>МБ ДОУ "Детский сад №14"</t>
  </si>
  <si>
    <t>МБ ДОУ «Детский сад № 12»</t>
  </si>
  <si>
    <t>МБ ДОУ "Детский сад №15"</t>
  </si>
  <si>
    <t>МБ ДОУ "Детский сад №16"</t>
  </si>
  <si>
    <t>МБ ДОУ «Детский сад № 17»</t>
  </si>
  <si>
    <t>МБ ДОУ «Детский сад № 18»</t>
  </si>
  <si>
    <t>МБ ДОУ "Детский сад №19"</t>
  </si>
  <si>
    <t>МБ ДОУ "Детский сад №20"</t>
  </si>
  <si>
    <t>МБ ДОУ «Детский сад № 22»</t>
  </si>
  <si>
    <t>МБ ДОУ «Детский сад №25»</t>
  </si>
  <si>
    <t>МБ ДОУ «Детский сад № 27»</t>
  </si>
  <si>
    <t>МБ ДОУ «Детский сад № 30»</t>
  </si>
  <si>
    <t>МБ ДОУ «Детский сад № 31»</t>
  </si>
  <si>
    <t>МБ ДОУ «Детский сад №33»</t>
  </si>
  <si>
    <t>МБ ДОУ «Детский сад №35»</t>
  </si>
  <si>
    <t>МБ ДОУ "Детский сад №36"</t>
  </si>
  <si>
    <t>МБ ДОУ "Детский сад №37"</t>
  </si>
  <si>
    <t>МК ДОУ «Детский сад № 41»</t>
  </si>
  <si>
    <t>МБ ДОУ "Детский сад №43"</t>
  </si>
  <si>
    <t>МБ ДОУ «Детский сад № 44»</t>
  </si>
  <si>
    <t>МБ ДОУ «Детский сад №45»</t>
  </si>
  <si>
    <t>МБ ДОУ «Детский сад № 48»</t>
  </si>
  <si>
    <t>МБ ДОУ «Детский сад № 54»</t>
  </si>
  <si>
    <t>МБ ДОУ «Детский сад № 55»</t>
  </si>
  <si>
    <t>МБ ДОУ «Детский сад № 58»</t>
  </si>
  <si>
    <t>МБ ДОУ «Детский сад № 59»</t>
  </si>
  <si>
    <t>МБ ДОУ «Детский сад № 61»</t>
  </si>
  <si>
    <t>МБ ДОУ «Детский сад № 63»</t>
  </si>
  <si>
    <t>МБ ДОУ «Детский сад № 64»</t>
  </si>
  <si>
    <t>МАДОУ «Детский сад №65»</t>
  </si>
  <si>
    <t>МБ ДОУ «Детский сад № 70»</t>
  </si>
  <si>
    <t>МК ДОУ «Детский сад № 75»</t>
  </si>
  <si>
    <t>МБ ДОУ «Детский сад № 76»</t>
  </si>
  <si>
    <t>МК ДОУ "Детский сад №78"</t>
  </si>
  <si>
    <t>МБ ДОУ «Детский сад № 79»</t>
  </si>
  <si>
    <t>МБ ДОУ «Детский сад № 83»</t>
  </si>
  <si>
    <t>МБ ДОУ «Детский сад № 84»</t>
  </si>
  <si>
    <t>МБ ДОУ «Детский сад № 88»</t>
  </si>
  <si>
    <t>МБ ДОУ «Детский сад № 91»</t>
  </si>
  <si>
    <t>МБ ДОУ «Детский сад № 94»</t>
  </si>
  <si>
    <t>МБ ДОУ "Детский сад №96"</t>
  </si>
  <si>
    <t>МБ ДОУ "Детский сад №97"</t>
  </si>
  <si>
    <t>МБ ДОУ «Детский сад № 101»</t>
  </si>
  <si>
    <t>МБ ДОУ «Детский сад №102»</t>
  </si>
  <si>
    <t>МБ ДОУ «Детский сад № 103»</t>
  </si>
  <si>
    <t>МБ ДОУ «Детский сад № 104»</t>
  </si>
  <si>
    <t>МБ ДОУ «Детский сад № 106»</t>
  </si>
  <si>
    <t>МБ ДОУ «Детский сад № 108»</t>
  </si>
  <si>
    <t>МБ ДОУ «Детский сад № 114»</t>
  </si>
  <si>
    <t>МБ ДОУ «Детский сад №115»</t>
  </si>
  <si>
    <t>МБ ДОУ «Детский сад № 117»</t>
  </si>
  <si>
    <t>МБ ДОУ «Детский сад № 118»</t>
  </si>
  <si>
    <t>МБ ДОУ «Детский сад № 120»</t>
  </si>
  <si>
    <t>МБ ДОУ « Детский сад № 123»</t>
  </si>
  <si>
    <t>МА ДОУ "Детский сад №124"</t>
  </si>
  <si>
    <t>МБ ДОУ "Детский сад №125"</t>
  </si>
  <si>
    <t>МБ ДОУ «Детский сад № 128»</t>
  </si>
  <si>
    <t>МБ ДОУ «Детский сад № 131»</t>
  </si>
  <si>
    <t>МБ ДОУ "Детский сад №132"</t>
  </si>
  <si>
    <t>МБ ДОУ «Детский сад № 133»</t>
  </si>
  <si>
    <t>МБ ДОУ «Детский сад №136»</t>
  </si>
  <si>
    <t>МК ДОУ «Детский сад № 137»</t>
  </si>
  <si>
    <t>МБ ДОУ "Детский сад № 139"</t>
  </si>
  <si>
    <t>МК ДОУ «Детский сад № 140»</t>
  </si>
  <si>
    <t>МБ ДОУ «Детский сад № 144»</t>
  </si>
  <si>
    <t>МБ ДОУ «Детский сад №145»</t>
  </si>
  <si>
    <t>МБ ДОУ «Детский сад № 147»</t>
  </si>
  <si>
    <t>МБ ДОУ «Детский сад № 148»</t>
  </si>
  <si>
    <t>МБ ДОУ «Детский сад №149»</t>
  </si>
  <si>
    <t>МБ ДОУ «Детский сад №150»</t>
  </si>
  <si>
    <t>МБ ДОУ «Детский сад №153»</t>
  </si>
  <si>
    <t>МБ ДОУ «Детский сад № 157»</t>
  </si>
  <si>
    <t>МБ ДОУ «Детский сад№158»</t>
  </si>
  <si>
    <t>МБ ДОУ «Детский сад № 162»</t>
  </si>
  <si>
    <t>МА ДОУ « Детский сад № 165»</t>
  </si>
  <si>
    <t>МБ ДОУ «Детский сад № 166»</t>
  </si>
  <si>
    <t>МБ ДОУ «Детский сад №168»</t>
  </si>
  <si>
    <t>МБ ДОУ «Детский сад № 169»</t>
  </si>
  <si>
    <t>МБ ДОУ «Детский сад №172»</t>
  </si>
  <si>
    <t>МБ ДОУ «Детский сад № 173»</t>
  </si>
  <si>
    <t>МА ДОУ «Центр развития ребёнка – детский сад №175»</t>
  </si>
  <si>
    <t>МБ ДОУ «Детский сад № 177»</t>
  </si>
  <si>
    <t>МБ ДОУ «Детский сад № 178»</t>
  </si>
  <si>
    <t>МБ ДОУ «Детский сад №179»</t>
  </si>
  <si>
    <t>МБ ДОУ «Детский сад № 180»</t>
  </si>
  <si>
    <t>МК ДОУ «Детский сад № 181»</t>
  </si>
  <si>
    <t>МБ ДОУ «Детский сад №182»</t>
  </si>
  <si>
    <t>МБ ДОУ «Детский сад №184»</t>
  </si>
  <si>
    <t>МБ ДОУ «Детский сад № 185»</t>
  </si>
  <si>
    <t>МБ ДОУ «Детский сад № 186»</t>
  </si>
  <si>
    <t>МК ДОУ «Детский сад № 188»</t>
  </si>
  <si>
    <t>МБ ДОУ «Детский сад № 193»</t>
  </si>
  <si>
    <t>МБ ДОУ «Детский сад №194»</t>
  </si>
  <si>
    <t>МБ ДОУ «Детский сад № 195»</t>
  </si>
  <si>
    <t>МБ ДОУ «Детский сад № 196»</t>
  </si>
  <si>
    <t>МБ ДОУ «Детский сад № 198»</t>
  </si>
  <si>
    <t>МБ ДОУ «Детский сад №200»</t>
  </si>
  <si>
    <t>МБ ДОУ "Детский сад №203"</t>
  </si>
  <si>
    <t>МБ ДОУ «Детский сад № 204»</t>
  </si>
  <si>
    <t>МБ ДОУ «Детский сад № 206»</t>
  </si>
  <si>
    <t>МБ ДОУ «Детский сад № 207»</t>
  </si>
  <si>
    <t>МБ ДОУ «Детский сад №208»</t>
  </si>
  <si>
    <t>МБ ДОУ «Детский сад №209»</t>
  </si>
  <si>
    <t>МА ДОУ "Детский сад №210</t>
  </si>
  <si>
    <t>МК ДОУ «Детский сад №212»</t>
  </si>
  <si>
    <t>МБ ДОУ « Детский сад № 213»</t>
  </si>
  <si>
    <t>МБ ДОУ «Детский сад № 214»</t>
  </si>
  <si>
    <t>МБ ДОУ «Детский сад № 215»</t>
  </si>
  <si>
    <t>МБ ДОУ «Детский сад № 217»</t>
  </si>
  <si>
    <t>МБ ДОУ «Детский сад № 219»</t>
  </si>
  <si>
    <t>МБ ДОУ «Детский сад № 221»</t>
  </si>
  <si>
    <t>МК ДОУ «Детский сад № 222»</t>
  </si>
  <si>
    <t>МБ ДОУ "Детский сад №223"</t>
  </si>
  <si>
    <t>МБ ДОУ «Центр развития ребенка – Детский сад № 224»</t>
  </si>
  <si>
    <t>МК ДОУ «Детский сад №225»</t>
  </si>
  <si>
    <t>МБ ДОУ «Детский сад № 226»</t>
  </si>
  <si>
    <t>МБ ДОУ «Детский сад № 227»</t>
  </si>
  <si>
    <t>МК ДОУ «Детский сад № 229»</t>
  </si>
  <si>
    <t>МБ ДОУ «Детский сад № 231»</t>
  </si>
  <si>
    <t>МБ ДОУ «Детский сад № 233»</t>
  </si>
  <si>
    <t>МБ ДОУ «Детский сад № 237»</t>
  </si>
  <si>
    <t>МБ ДОУ «Детский сад № 238»</t>
  </si>
  <si>
    <t>МБ ДОУ "Детский сад №239"</t>
  </si>
  <si>
    <t>МБ ДОУ «Детский сад № 240»</t>
  </si>
  <si>
    <t>МБ ДОУ «Детский сад № 241»</t>
  </si>
  <si>
    <t>МБ ДОУ «Детский сад № 242»</t>
  </si>
  <si>
    <t>МБ ДОУ "Детский сад №243"</t>
  </si>
  <si>
    <t>МБ ДОУ "Детский сад № 244"</t>
  </si>
  <si>
    <t>МБ ДОУ "Детский сад №245"</t>
  </si>
  <si>
    <t>МБ ДОУ "Детский сад №246"</t>
  </si>
  <si>
    <t>МБ ДОУ «Детский сад № 247»</t>
  </si>
  <si>
    <t>МБ ДОУ «Детский сад № 248»</t>
  </si>
  <si>
    <t>МБ ДОУ «Детский сад № 249»</t>
  </si>
  <si>
    <t>МБ ДОУ "Детский сад № 250"</t>
  </si>
  <si>
    <t>МБ ДОУ «Детский сад № 251»</t>
  </si>
  <si>
    <t>МБ ДОУ «Детский сад № 252»</t>
  </si>
  <si>
    <t>МБ ДОУ «Детский сад № 253»</t>
  </si>
  <si>
    <t>МК ДОУ «Детский сад № 254»</t>
  </si>
  <si>
    <t>МБ ДОУ «Детский сад №255»</t>
  </si>
  <si>
    <t>МБ ДОУ «Детский сад № 256»</t>
  </si>
  <si>
    <t>МБ ДОУ «Детский сад № 257»</t>
  </si>
  <si>
    <t>МБ ДОУ «Детский сад № 258»</t>
  </si>
  <si>
    <t>МБ ДОУ "Детский сад №259"</t>
  </si>
  <si>
    <t>МБ ДОУ «Детский сад №260»</t>
  </si>
  <si>
    <t>МБ ДОУ «Детский сад № 261»</t>
  </si>
  <si>
    <t>МБ ДОУ «Детский сад № 266»</t>
  </si>
  <si>
    <t>МБ ДОУ «Детский сад № 268»</t>
  </si>
  <si>
    <t>МБ ДОУ «Детский сад № 272»</t>
  </si>
  <si>
    <t>МБ ДОУ «Детский сад № 274»</t>
  </si>
  <si>
    <t>МБ ДОУ «Детский сад № 279»</t>
  </si>
  <si>
    <t>Комитет образования и науки администрации города Новокузнецка (далее - КОиН)</t>
  </si>
  <si>
    <t>КОиН</t>
  </si>
  <si>
    <t>Рынок услуг дошкольного образования</t>
  </si>
  <si>
    <t>МАУ ДО «Военно-патриотический парк «Патриот»</t>
  </si>
  <si>
    <t>МБ ОУ ДО «Городской Дворец детского (юношеского) творчества им. Н.К. Крупской»</t>
  </si>
  <si>
    <t>МАУ ДО «Детско-юношеский центр «Орион»</t>
  </si>
  <si>
    <t>МБУ ДО «Центр детского (юношеского) технического творчества «Меридиан»</t>
  </si>
  <si>
    <t>МБУ ДО «Дом творчества «Вектор»</t>
  </si>
  <si>
    <t>МБУ ДО «Дом детского творчества №1»</t>
  </si>
  <si>
    <t>МБУ ДО «Дом детского творчества № 2»</t>
  </si>
  <si>
    <t>МБУ ДО «Дом детского творчества № 4»</t>
  </si>
  <si>
    <t>МБ ОУ ДО «Дом детского творчества № 5»</t>
  </si>
  <si>
    <t>МБУ ДО «Станция юных натуралистов»</t>
  </si>
  <si>
    <t>МБУ ДО "Детско-юношеская спортивная школа № 3"</t>
  </si>
  <si>
    <t>МАУ ДО «Детско – юношеская спортивная школа №5»</t>
  </si>
  <si>
    <t>МБ ОУ ДО "Детско-юношеская спортивная школа №7"</t>
  </si>
  <si>
    <t>МБУ ДО «Детский оздоровительно-образовательный (профильный) центр «Крепыш»»</t>
  </si>
  <si>
    <t>МБУ ДО «Центр развития творчества «Уголёк»</t>
  </si>
  <si>
    <t>МК ОУ «Начальная школа – детский сад № 235»</t>
  </si>
  <si>
    <t>МБ ОУ «Основная общеобразовательная школа № 1»</t>
  </si>
  <si>
    <t>МБ ОУ «Средняя общеобразовательная школа № 2»</t>
  </si>
  <si>
    <t>МБ ОУ «Средняя общеобразовательная школа № 4»</t>
  </si>
  <si>
    <t>МБОУ «Средняя общеобразовательная школа №5»</t>
  </si>
  <si>
    <t>МБ ОУ «Средняя общеобразовательная школа №6»</t>
  </si>
  <si>
    <t>МБ ОУ «Средняя общеобразовательная школа № 8»</t>
  </si>
  <si>
    <t>МБ ОУ «Средняя общеобразовательная школа № 9 имени В.К. Демидова»</t>
  </si>
  <si>
    <t>МБ ОУ «Гимназия №10 им. Ф.М. Достоевского»</t>
  </si>
  <si>
    <t>МБ НОУ «Лицей №11»</t>
  </si>
  <si>
    <t>МБ ОУ «Средняя общеобразовательная школа №12 имени Героя Советского Союза Черновского С.А.»</t>
  </si>
  <si>
    <t>МБ ОУ «Средняя общеобразовательная школа № 13»</t>
  </si>
  <si>
    <t>МБ ОУ «Средняя общеобразовательная школа № 14»</t>
  </si>
  <si>
    <t>МБ ОУ «Основная общеобразовательная школа №16»</t>
  </si>
  <si>
    <t>МБ НОУ «Гимназия №17 им. В.П. Чкалова»</t>
  </si>
  <si>
    <t>МБ ОУ «Средняя общеобразовательная школа № 18»</t>
  </si>
  <si>
    <t>МА ОУ "Основная общеобразовательная школа №19"</t>
  </si>
  <si>
    <t>МК ОУ «Специальная школа № 20»</t>
  </si>
  <si>
    <t>МБ ОУ «Средняя общеобразовательная школа № 22»</t>
  </si>
  <si>
    <t>МБ ОУ «Основная общеобразовательная школа №23»</t>
  </si>
  <si>
    <t>МБ ОУ «Основная общеобразовательная школа №24»</t>
  </si>
  <si>
    <t>МБ ОУ «Средняя общеобразовательная школа № 26»</t>
  </si>
  <si>
    <t>МБ ОУ "Средняя общеобразовательная школа №27" имени И.Д. Смолькина</t>
  </si>
  <si>
    <t>МБ ОУ "Основная общеобразовательная школа №28"</t>
  </si>
  <si>
    <t>МБ ОУ "Средняя общеобразовательная школа №29"</t>
  </si>
  <si>
    <t>МК ОУ «Специальная школа № 30»</t>
  </si>
  <si>
    <t>МБ ОУ «Средняя общеобразовательная школа № 31»</t>
  </si>
  <si>
    <t>МБ ОУ «Гимназия № 32»</t>
  </si>
  <si>
    <t>МБ ОУ «Основная общеобразовательная школа № 33»</t>
  </si>
  <si>
    <t>МБ ОУ «Лицей № 34»</t>
  </si>
  <si>
    <t>МБ ОУ «Лицей № 35 имени Анны Ивановны Герлингер»</t>
  </si>
  <si>
    <t>МБ ОУ "Средняя общеобразовательная школа №36"</t>
  </si>
  <si>
    <t>МБ ОУ «Средняя общеобразовательная школа № 37»</t>
  </si>
  <si>
    <t>МК ОУ «Специальная школа-интернат № 38»</t>
  </si>
  <si>
    <t>МБ ОУ «Средняя общеобразовательная школа № 41»</t>
  </si>
  <si>
    <t>МБ ОУ «Основная общеобразовательная школа № 43»</t>
  </si>
  <si>
    <t>МБ НОУ «Гимназия № 44»</t>
  </si>
  <si>
    <t>МБ ОУ «Лицей № 46»</t>
  </si>
  <si>
    <t>МБ ОУ «Средняя общеобразовательная школа №47»</t>
  </si>
  <si>
    <t>МБ НОУ «Гимназия № 48»</t>
  </si>
  <si>
    <t>МБ ОУ «Средняя общеобразовательная школа № 49»</t>
  </si>
  <si>
    <t>МБ ОУ «Средняя общеобразовательная школа № 50»</t>
  </si>
  <si>
    <t>МБ ОУ «Средняя общеобразовательная школа № 52»</t>
  </si>
  <si>
    <t>МК ОУ "Специальная школа №53"</t>
  </si>
  <si>
    <t>МБ ОУ «Средняя общеобразовательная школа № 55»</t>
  </si>
  <si>
    <t>МБ ОУ "Средняя общеобразовательная школа №56"</t>
  </si>
  <si>
    <t>МКОУ «Специальная школа № 58»</t>
  </si>
  <si>
    <t>МБ НОУ «Гимназия №59»</t>
  </si>
  <si>
    <t>МБ ОУ "Средняя общеобразовательная школа №60"</t>
  </si>
  <si>
    <t>МБ ОУ "Средняя общеобразовательная школа №61"</t>
  </si>
  <si>
    <t>МБ НОУ «Гимназия №62»</t>
  </si>
  <si>
    <t>МБ ОУ "Средняя общеобразовательная школа №64"</t>
  </si>
  <si>
    <t>МБ ОУ «Средняя общеобразовательная школа № 65»</t>
  </si>
  <si>
    <t>МБ ОУ «Средняя общеобразовательная школа №67»</t>
  </si>
  <si>
    <t>МБ ОУ "Средняя общеобразовательная школа №69"</t>
  </si>
  <si>
    <t>МБ НОУ «Гимназия № 70»</t>
  </si>
  <si>
    <t>МБ ОУ «Средняя общеобразовательная школа № 71»</t>
  </si>
  <si>
    <t>МБ ОУ «Средняя общеобразовательная школа № 72 с углубленным изучением английского языка»</t>
  </si>
  <si>
    <t>МБ ОУ «Гимназия №73»</t>
  </si>
  <si>
    <t>МНБОУ «Лицей №76»</t>
  </si>
  <si>
    <t>МБ ОУ «Средняя общеобразовательная школа № 77»</t>
  </si>
  <si>
    <t>МК ОУ «Специальная школа №78»</t>
  </si>
  <si>
    <t>МБ ОУ «Средняя общеобразовательная школа № 79»</t>
  </si>
  <si>
    <t>МК ОУ «Специальная школа №80»</t>
  </si>
  <si>
    <t>МА ОУ «Средняя общеобразовательная школа № 81 им. Е. И. Стародуб»</t>
  </si>
  <si>
    <t>МК ОУ «Санаторная школа-интернат №82»</t>
  </si>
  <si>
    <t>МБ ОУ "Основная общеобразовательная школа №83"</t>
  </si>
  <si>
    <t>МК ОУ «Специальная школа-интернат № 88»</t>
  </si>
  <si>
    <t>МБ ОУ «Основная общеобразовательная школа № 89»</t>
  </si>
  <si>
    <t>МБ ОУ «Средняя общеобразовательная школа № 91»</t>
  </si>
  <si>
    <t>МБ ОУ «Средняя общеобразовательная школа № 92»</t>
  </si>
  <si>
    <t>МБ ОУ «Средняя общеобразовательная школа № 93»</t>
  </si>
  <si>
    <t>МБ ОУ «Средняя общеобразовательная школа № 94»</t>
  </si>
  <si>
    <t>МБ ОУ «Средняя общеобразовательная школа № 97»</t>
  </si>
  <si>
    <t>МА ОУ «Средняя общеобразовательная школа №99»</t>
  </si>
  <si>
    <t>МБ ОУ «Основная общеобразовательная школа № 100 им. С.Е. Цветкова»</t>
  </si>
  <si>
    <t>МБ ОУ «Средняя общеобразовательная школа №101»</t>
  </si>
  <si>
    <t>МБ ОУ «Средняя общеобразовательная школа №102»</t>
  </si>
  <si>
    <t>МБ ОУ «Основная общеобразовательная школа № 103»</t>
  </si>
  <si>
    <t>МБ ОУ «Лицей№104»</t>
  </si>
  <si>
    <t>МК ОУ «Специальная школа № 106»</t>
  </si>
  <si>
    <t>МБ ОУ «Средняя общеобразовательная школа № 107»</t>
  </si>
  <si>
    <t>МА ОУ "Средняя общеобразовательная школа №110"</t>
  </si>
  <si>
    <t>МБ НОУ «Лицей № 111»</t>
  </si>
  <si>
    <t>МА ОУ «Средняя общеобразовательная школа №112 с углубленным изучением информатики»</t>
  </si>
  <si>
    <t>Рынок услуг общего образования</t>
  </si>
  <si>
    <t>Рынок услуг дополнительного образования детей</t>
  </si>
  <si>
    <t>Рынок услуг дополнительного профессионального образования</t>
  </si>
  <si>
    <t>Муниципальное бюджетное учреждение "Централизованная бухгалтерия Комитета образования и науки администрации города Новокузнецка"</t>
  </si>
  <si>
    <t>х</t>
  </si>
  <si>
    <t>МБУ "Комплексный центр социального обслуживания населения Кузнецкого района"</t>
  </si>
  <si>
    <t>МБУ "Комплексный центр социального обслуживания населения Новоильинского района"</t>
  </si>
  <si>
    <t>МБУ "Комплексный центр социального обслуживания населения Орджоникидзевского района"</t>
  </si>
  <si>
    <t>МБУ "Комплексный центр социального обслуживания населения Заводского района"</t>
  </si>
  <si>
    <t>МБУ "Комплексный центр социального обслуживания населения Центрального района"</t>
  </si>
  <si>
    <t>МБУ "Комплексный центр социального обслуживания населения Куйбышевского района"</t>
  </si>
  <si>
    <t>МКУ "Центр реабилитации детей и подростков с ограниченными возможностями"</t>
  </si>
  <si>
    <t xml:space="preserve">МКУ "Социально-реабилитационный центр для несовершеннолетних "Уютный дом" </t>
  </si>
  <si>
    <t xml:space="preserve">МКУ "Социально-реабилитационный центр для несовершеннолетних "Алые паруса" </t>
  </si>
  <si>
    <t xml:space="preserve">МКУ "Социально-реабилитационный центр для несовершеннолетних "Полярная звезда" </t>
  </si>
  <si>
    <t>МКУ "Центр социальной помощи семье и детям"</t>
  </si>
  <si>
    <t>МАУ "Оздоровительные центры"</t>
  </si>
  <si>
    <t>Комитет социальной защиты администрации города Новокузнецка (далее - КСЗН)</t>
  </si>
  <si>
    <t>КСЗН</t>
  </si>
  <si>
    <t>Рынок услуг психолого-педагогического сопровождения детей с ограниченными возможностями здоровья</t>
  </si>
  <si>
    <t xml:space="preserve">Рынок социальных услуг 
(временное содержание детей-сирот и детей, оставшихся без попечения родителей, социальная реабилитация детей, оказавшихся в трудной жизненной ситуации, находящихся в социально опасном положении) </t>
  </si>
  <si>
    <t>Рынок социальных услуг 
(оказание экстренной адресной социальной помощи гражданам, оказавшимся в трудной жизненной ситуации без жилья и средств к существованию)</t>
  </si>
  <si>
    <t>Рынок социальных услуг 
(предоставление социальных услуг гражданам, признанным нуждающимся в социальном обслуживании в связи с полной или частичной утратой способности либо возможности осуществлять самообслуживание)</t>
  </si>
  <si>
    <t>Рынок социальных услуг 
(предоставление социальных услуг семьям с детьми, признанными нуждающимися в социальном обслуживании, социальная реабилитация несовершеннолетних с различными формами и степенью социальной дезадаптации, семей, имеющих детей-инвалидов, а также несовершеннолетних с девиантным поведением, обеспечения им социальной помощи)</t>
  </si>
  <si>
    <t>Рынок социальных услуг 
(организация загородного оздоровительного отдыха семьям с детьми, попавшим в трудную жизненную ситуацию)</t>
  </si>
  <si>
    <t>МАУК "Новокузнецкий художестенный музей"</t>
  </si>
  <si>
    <t>МАУК "Новокузнецкий краеведческий музей"</t>
  </si>
  <si>
    <t>МАУК "Музей-заповедник "Кузнецкая крепость"</t>
  </si>
  <si>
    <t>МБУ "Муниципальная информационно-библиотечная система"</t>
  </si>
  <si>
    <t>МАУ "Культурно-методический центр "Планетарий" им. А.А. Федорова"</t>
  </si>
  <si>
    <t>МАУ "Многофункциональный культурно-досуговый комплекс "Куйбышевского района"</t>
  </si>
  <si>
    <t>МАУ "Многофункциональный культурно-досуговый комплекс "Орджоникидзевского района"</t>
  </si>
  <si>
    <t>МАУ "Многофункциональный культурно-досуговый комплекс "Центрального района"</t>
  </si>
  <si>
    <t>МАУК "Досуговый центр "Комсомолец"</t>
  </si>
  <si>
    <t>МАУК "Дворец культуры "Алюминщик"</t>
  </si>
  <si>
    <t>МБУ ДО "Детская школа искусств № 1"</t>
  </si>
  <si>
    <t>МБУ ДО "Детская музыкальная школа № 40"</t>
  </si>
  <si>
    <t xml:space="preserve">МБОУ ДО "Детская школа искусств № 48" </t>
  </si>
  <si>
    <t>МБУ ДО "Детская школа искусств № 55"</t>
  </si>
  <si>
    <t>МБУ ДО "Детская школа искусств № 58"</t>
  </si>
  <si>
    <t>МКУ "Координационно-аналитический центр Управления культуры"</t>
  </si>
  <si>
    <t>МБУ ДО "Детская школа искусств № 47 
им. М.Ф. Мацулевич"</t>
  </si>
  <si>
    <t>оказание услуг в области бухгалтерского учета</t>
  </si>
  <si>
    <t>организация общественного питания, обслуживание, производство и поставка продуктов питания</t>
  </si>
  <si>
    <t>Муниципальное бюджетное учреждение 
"Комбинат питания"</t>
  </si>
  <si>
    <t>управление эксплуатацией нежилого фонда</t>
  </si>
  <si>
    <t>МБУ "Специализированная служба по вопросам похоронного дела" Новокузнецкого городского округа</t>
  </si>
  <si>
    <t>МБУ "Дирекция ЖКХ"</t>
  </si>
  <si>
    <t>аренда и управление собственным или арендованным жилым недвижимым имуществом</t>
  </si>
  <si>
    <t>организация похорон и связанных с ними услуг</t>
  </si>
  <si>
    <t>предоставление услуг в сфере культуры</t>
  </si>
  <si>
    <t>предоставление услуг дополнительного образования</t>
  </si>
  <si>
    <t>предоставление услуг субъектам малого и среднего предпринимательства</t>
  </si>
  <si>
    <t>МБУ "Городской молодежный центр "Социум"</t>
  </si>
  <si>
    <t>предоставление услуг в области дополнительного образования, физкультурно-оздоровительная деятельность</t>
  </si>
  <si>
    <t>МБУ "Городское управление развития территории"</t>
  </si>
  <si>
    <t>Наименование рынка/отрасли присутствия хозяйствующего субъекта</t>
  </si>
  <si>
    <t>единица измерения</t>
  </si>
  <si>
    <t>количество</t>
  </si>
  <si>
    <t>социальных услуг</t>
  </si>
  <si>
    <t>размещенных лиц</t>
  </si>
  <si>
    <t>детей</t>
  </si>
  <si>
    <t>отдыхающих</t>
  </si>
  <si>
    <t>разработка сметной документации</t>
  </si>
  <si>
    <t>проверка сметной документации</t>
  </si>
  <si>
    <t>услуг кремации</t>
  </si>
  <si>
    <t>Комитет жилищно-коммунального хозяйства</t>
  </si>
  <si>
    <t>Управление дорожно-коммунального хозяйства и благоустройства</t>
  </si>
  <si>
    <t>услуг</t>
  </si>
  <si>
    <t>МАУК "Литературно-мемориальный музей 
Ф.М. Достоевского"</t>
  </si>
  <si>
    <t>занимающихся, человек</t>
  </si>
  <si>
    <t xml:space="preserve">Комитет по физической культуре, спорту и туризму администрации города Новокузнецка </t>
  </si>
  <si>
    <t>оказанных услуг</t>
  </si>
  <si>
    <t>обучающихся</t>
  </si>
  <si>
    <t>оказанных платных образовательных услуг</t>
  </si>
  <si>
    <t>объектов учета (регистров)</t>
  </si>
  <si>
    <t>работ, актов, нормативных документов</t>
  </si>
  <si>
    <t>кв метры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</si>
  <si>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всем хозсубъектам рынка </t>
    </r>
    <r>
      <rPr>
        <sz val="11"/>
        <color theme="1"/>
        <rFont val="Times New Roman"/>
        <family val="1"/>
        <charset val="204"/>
      </rPr>
      <t>услуг общего образования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</si>
  <si>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муниципальным учреждениям </t>
    </r>
    <r>
      <rPr>
        <sz val="11"/>
        <color theme="1"/>
        <rFont val="Times New Roman"/>
        <family val="1"/>
        <charset val="204"/>
      </rPr>
      <t>общего образования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</si>
  <si>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частным организациям </t>
    </r>
    <r>
      <rPr>
        <sz val="11"/>
        <color theme="1"/>
        <rFont val="Times New Roman"/>
        <family val="1"/>
        <charset val="204"/>
      </rPr>
      <t>рынка услуг общего образования</t>
    </r>
  </si>
  <si>
    <t>единиц</t>
  </si>
  <si>
    <t>га (подготовка документации по планировке территории)</t>
  </si>
  <si>
    <t>га (инженерные изыскания)</t>
  </si>
  <si>
    <t>Объем выручки, тыс рублей*</t>
  </si>
  <si>
    <t>* примечание: указан доход учреждений от оказания платных услуг</t>
  </si>
  <si>
    <t>га (объектов коммунальной инфраструктуры , на которых проведены работы для проведения кадастрового учета земельных участков, на которых расположены или будут расположены объекты коммунальной ифраструктуры)</t>
  </si>
  <si>
    <t>п.м.(инженерные изыскания)</t>
  </si>
  <si>
    <t>разработка проектно-сметной документации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</si>
  <si>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муниципальным учреждениям</t>
    </r>
    <r>
      <rPr>
        <sz val="11"/>
        <color theme="1"/>
        <rFont val="Times New Roman"/>
        <family val="1"/>
        <charset val="204"/>
      </rPr>
      <t xml:space="preserve"> дополнительного образования</t>
    </r>
  </si>
  <si>
    <t>количество составленных отчетов, количество объектов учета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</si>
  <si>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по муниципальным учреждениям</t>
    </r>
    <r>
      <rPr>
        <sz val="12"/>
        <color theme="1"/>
        <rFont val="Times New Roman"/>
        <family val="1"/>
        <charset val="204"/>
      </rPr>
      <t xml:space="preserve"> дополнительного образования 
в сфере спорта</t>
    </r>
  </si>
  <si>
    <t>МБУ "Централизованная бухгалтерия Управления культуры"</t>
  </si>
  <si>
    <r>
      <t xml:space="preserve">итого </t>
    </r>
    <r>
      <rPr>
        <b/>
        <sz val="11"/>
        <color theme="1"/>
        <rFont val="Times New Roman"/>
        <family val="1"/>
        <charset val="204"/>
      </rPr>
      <t>по всем хозсубъектам рынка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</si>
  <si>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муниципальным учреждениям </t>
    </r>
  </si>
  <si>
    <r>
      <t xml:space="preserve">итого </t>
    </r>
    <r>
      <rPr>
        <b/>
        <sz val="11"/>
        <color theme="1"/>
        <rFont val="Times New Roman"/>
        <family val="1"/>
        <charset val="204"/>
      </rPr>
      <t xml:space="preserve">по частным организациям </t>
    </r>
    <r>
      <rPr>
        <sz val="11"/>
        <color theme="1"/>
        <rFont val="Times New Roman"/>
        <family val="1"/>
        <charset val="204"/>
      </rPr>
      <t>рынка</t>
    </r>
  </si>
  <si>
    <r>
      <rPr>
        <sz val="10"/>
        <color theme="1"/>
        <rFont val="Times New Roman"/>
        <family val="1"/>
        <charset val="204"/>
      </rPr>
      <t>хозяйствующий субъект рынка № 1</t>
    </r>
    <r>
      <rPr>
        <i/>
        <sz val="10"/>
        <color theme="1"/>
        <rFont val="Times New Roman"/>
        <family val="1"/>
        <charset val="204"/>
      </rPr>
      <t xml:space="preserve"> (ЧДОУ "Детский сад №174" ОАО "РЖД")</t>
    </r>
  </si>
  <si>
    <r>
      <rPr>
        <sz val="10"/>
        <color theme="1"/>
        <rFont val="Times New Roman"/>
        <family val="1"/>
        <charset val="204"/>
      </rPr>
      <t>хозяйствующий субъект рынка услуг общего образования № 1</t>
    </r>
    <r>
      <rPr>
        <i/>
        <sz val="10"/>
        <color theme="1"/>
        <rFont val="Times New Roman"/>
        <family val="1"/>
        <charset val="204"/>
      </rPr>
      <t xml:space="preserve"> (ЧОУ "Православная гимназия во имя Святителя Луки Войно-Ясенецкого")</t>
    </r>
  </si>
  <si>
    <t>Комитет градостроительтства и земельных ресурсов администрации города Новокузнецка</t>
  </si>
  <si>
    <t>деятельность в области архитектуры</t>
  </si>
  <si>
    <t>МАУ ДО «СШ по вольной борьбе» им.А.Г.Смолянинова</t>
  </si>
  <si>
    <t>МАУ ДО «СШОР по горнолыжному спорту»</t>
  </si>
  <si>
    <t>МАУ ДО «СШ  «Грань»</t>
  </si>
  <si>
    <t>МАУ ДО «СШОР по настольному теннису»</t>
  </si>
  <si>
    <t>МАУ ДО «СШ по шахматам» им.Б.А.Кустова</t>
  </si>
  <si>
    <t>МАУ ДО «СШ № 6  им. Манеева В.П.»</t>
  </si>
  <si>
    <t>МАУ ДО «СШОР по легкой атлетике»</t>
  </si>
  <si>
    <t>МАУ ДО «СШОР по регби «Буревестник»</t>
  </si>
  <si>
    <t>МАУ ДО «СШОР «Металлург»</t>
  </si>
  <si>
    <t>МАУ ДО «СШ № 2»</t>
  </si>
  <si>
    <t>МАУ ДО «СШ «Металлург-Запсиб»</t>
  </si>
  <si>
    <t>МАУ«Ледовый дворец «Новокузнецк»</t>
  </si>
  <si>
    <t xml:space="preserve">Перечень муниципальных учреждений Новокузнецкого городского округа, осуществлявших деятельность в 2024 году </t>
  </si>
  <si>
    <t>обучающихся в
2023-2024 учебном году</t>
  </si>
  <si>
    <t>обучающихся в 
2023-2024 учебном году</t>
  </si>
  <si>
    <t>Муниципальное бюджетное учреждение Новокузнецкого городского округа "Муниципальный жилищный центр"</t>
  </si>
  <si>
    <t xml:space="preserve">предоставление персональных услуг в жилищной сфере </t>
  </si>
  <si>
    <t>Муниципальное автономное учреждение Новокузнецкого городского округа  "Новокузнецкое городское телерадиообъединение"</t>
  </si>
  <si>
    <t>деятельность средств массовой информации</t>
  </si>
  <si>
    <t>15984,315,23</t>
  </si>
  <si>
    <t>781 071</t>
  </si>
  <si>
    <t>-</t>
  </si>
  <si>
    <t>МКУ "Центр социальной адаптации населения"</t>
  </si>
  <si>
    <t>хранение, комплектование, учет и использование архивных документов</t>
  </si>
  <si>
    <t>Управление культуры и молодежной политики</t>
  </si>
  <si>
    <t>МАУ "Центр культуры и театрального искусства "Театр артиста"</t>
  </si>
  <si>
    <t>человек</t>
  </si>
  <si>
    <t>сопровождение деятельности учреждений, подведомственных Управлению культуры и молодежной политики администрации города Новокузнецка</t>
  </si>
  <si>
    <t>дохода нет</t>
  </si>
  <si>
    <t>предоставление услуг в сфере молодежной политики</t>
  </si>
  <si>
    <r>
      <rPr>
        <sz val="10"/>
        <color theme="1"/>
        <rFont val="Times New Roman"/>
        <family val="1"/>
        <charset val="204"/>
      </rPr>
      <t>хозяйствующий субъект рынка № 2</t>
    </r>
    <r>
      <rPr>
        <i/>
        <sz val="10"/>
        <color theme="1"/>
        <rFont val="Times New Roman"/>
        <family val="1"/>
        <charset val="204"/>
      </rPr>
      <t xml:space="preserve"> (ЧДОУ "ЦРР "Росток")</t>
    </r>
  </si>
  <si>
    <r>
      <rPr>
        <sz val="10"/>
        <color theme="1"/>
        <rFont val="Times New Roman"/>
        <family val="1"/>
        <charset val="204"/>
      </rPr>
      <t>хозяйствующий субъект рынка услуг общего образования № 2</t>
    </r>
    <r>
      <rPr>
        <i/>
        <sz val="10"/>
        <color theme="1"/>
        <rFont val="Times New Roman"/>
        <family val="1"/>
        <charset val="204"/>
      </rPr>
      <t xml:space="preserve"> (АНОО НОШ «Интеллект Академия»)
)</t>
    </r>
  </si>
  <si>
    <t>хозяйствующий субъект рынка услуг общего образования № 3 (оценка)</t>
  </si>
  <si>
    <r>
      <t>итого</t>
    </r>
    <r>
      <rPr>
        <b/>
        <sz val="11"/>
        <color theme="1"/>
        <rFont val="Times New Roman"/>
        <family val="1"/>
        <charset val="204"/>
      </rPr>
      <t xml:space="preserve"> по организациям дополнительного образования различных форм</t>
    </r>
    <r>
      <rPr>
        <sz val="11"/>
        <color theme="1"/>
        <rFont val="Times New Roman"/>
        <family val="1"/>
        <charset val="204"/>
      </rPr>
      <t xml:space="preserve"> собственности города Новокузнецка (оценка)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</si>
</sst>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7" formatCode="#\ ##0.0"/>
    <numFmt numFmtId="168" formatCode="#\ ##0.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color rgb="FF000000"/>
      <name val="&quot;Times New Roman&quot;"/>
    </font>
    <font>
      <sz val="11"/>
      <color theme="1"/>
      <name val="Times New Roman"/>
    </font>
    <font>
      <sz val="11"/>
      <color theme="1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6" tint="0.59999389629810485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left" vertical="center" wrapText="1" indent="1"/>
    </xf>
    <xf numFmtId="165" fontId="1" fillId="0" borderId="1" xfId="0" applyNumberFormat="1" applyFont="1" applyBorder="1" applyAlignment="1">
      <alignment horizontal="left" vertical="center" wrapText="1" indent="1"/>
    </xf>
    <xf numFmtId="165" fontId="7" fillId="0" borderId="1" xfId="0" applyNumberFormat="1" applyFont="1" applyFill="1" applyBorder="1" applyAlignment="1">
      <alignment horizontal="left" vertical="center" wrapText="1" indent="1"/>
    </xf>
    <xf numFmtId="3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wrapText="1" inden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wrapText="1" indent="1"/>
    </xf>
    <xf numFmtId="0" fontId="1" fillId="0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1" fontId="1" fillId="6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12" xfId="0" applyFont="1" applyBorder="1" applyAlignment="1">
      <alignment vertical="center" wrapText="1"/>
    </xf>
    <xf numFmtId="0" fontId="1" fillId="7" borderId="12" xfId="0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0" fillId="7" borderId="13" xfId="0" applyNumberFormat="1" applyFont="1" applyFill="1" applyBorder="1" applyAlignment="1">
      <alignment horizontal="center" vertical="center"/>
    </xf>
    <xf numFmtId="4" fontId="10" fillId="7" borderId="1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3" fontId="1" fillId="7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3" fontId="1" fillId="7" borderId="12" xfId="0" applyNumberFormat="1" applyFont="1" applyFill="1" applyBorder="1" applyAlignment="1">
      <alignment horizontal="center" wrapText="1"/>
    </xf>
    <xf numFmtId="164" fontId="1" fillId="7" borderId="12" xfId="0" applyNumberFormat="1" applyFont="1" applyFill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13" fillId="8" borderId="12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 indent="1"/>
    </xf>
    <xf numFmtId="3" fontId="1" fillId="5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 inden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13" xfId="0" applyFont="1" applyBorder="1"/>
    <xf numFmtId="0" fontId="1" fillId="0" borderId="15" xfId="0" applyFont="1" applyBorder="1" applyAlignment="1">
      <alignment horizontal="center" vertical="center" wrapText="1"/>
    </xf>
    <xf numFmtId="165" fontId="1" fillId="7" borderId="15" xfId="0" applyNumberFormat="1" applyFont="1" applyFill="1" applyBorder="1" applyAlignment="1">
      <alignment horizontal="center" vertical="center" wrapText="1"/>
    </xf>
    <xf numFmtId="4" fontId="1" fillId="7" borderId="15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6" borderId="6" xfId="0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4" fontId="14" fillId="6" borderId="6" xfId="0" applyNumberFormat="1" applyFont="1" applyFill="1" applyBorder="1" applyAlignment="1">
      <alignment horizontal="center" vertical="center" wrapText="1"/>
    </xf>
    <xf numFmtId="4" fontId="14" fillId="6" borderId="5" xfId="0" applyNumberFormat="1" applyFont="1" applyFill="1" applyBorder="1" applyAlignment="1">
      <alignment horizontal="center" vertical="center" wrapText="1"/>
    </xf>
    <xf numFmtId="168" fontId="14" fillId="6" borderId="6" xfId="0" applyNumberFormat="1" applyFont="1" applyFill="1" applyBorder="1" applyAlignment="1">
      <alignment horizontal="center" vertical="center" wrapText="1"/>
    </xf>
    <xf numFmtId="168" fontId="14" fillId="6" borderId="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8" borderId="12" xfId="0" applyNumberFormat="1" applyFont="1" applyFill="1" applyBorder="1" applyAlignment="1">
      <alignment horizontal="center" vertical="center" wrapText="1"/>
    </xf>
    <xf numFmtId="4" fontId="13" fillId="8" borderId="16" xfId="0" applyNumberFormat="1" applyFont="1" applyFill="1" applyBorder="1" applyAlignment="1">
      <alignment horizontal="center" vertical="center" wrapText="1"/>
    </xf>
    <xf numFmtId="4" fontId="13" fillId="8" borderId="13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7" fontId="14" fillId="6" borderId="6" xfId="0" applyNumberFormat="1" applyFont="1" applyFill="1" applyBorder="1" applyAlignment="1">
      <alignment horizontal="center" vertical="center" wrapText="1"/>
    </xf>
    <xf numFmtId="167" fontId="14" fillId="6" borderId="5" xfId="0" applyNumberFormat="1" applyFont="1" applyFill="1" applyBorder="1" applyAlignment="1">
      <alignment horizontal="center" vertical="center" wrapText="1"/>
    </xf>
    <xf numFmtId="164" fontId="13" fillId="8" borderId="12" xfId="0" applyNumberFormat="1" applyFont="1" applyFill="1" applyBorder="1" applyAlignment="1">
      <alignment horizontal="center" vertical="center" wrapText="1"/>
    </xf>
    <xf numFmtId="164" fontId="13" fillId="8" borderId="16" xfId="0" applyNumberFormat="1" applyFont="1" applyFill="1" applyBorder="1" applyAlignment="1">
      <alignment horizontal="center" vertical="center" wrapText="1"/>
    </xf>
    <xf numFmtId="164" fontId="13" fillId="8" borderId="13" xfId="0" applyNumberFormat="1" applyFont="1" applyFill="1" applyBorder="1" applyAlignment="1">
      <alignment horizontal="center" vertical="center" wrapText="1"/>
    </xf>
    <xf numFmtId="3" fontId="13" fillId="8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47;%202025\&#1052;&#1091;&#1079;&#1077;&#1080;\&#1057;&#1074;&#1086;&#1076;%20&#1052;&#1091;&#1079;&#1077;&#1080;_&#1087;&#1088;&#1072;&#1074;&#1083;&#1077;&#1085;&#1085;&#1099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"/>
    </sheetNames>
    <sheetDataSet>
      <sheetData sheetId="0" refreshError="1">
        <row r="7">
          <cell r="W7">
            <v>39278</v>
          </cell>
        </row>
        <row r="20">
          <cell r="H20">
            <v>83702</v>
          </cell>
        </row>
        <row r="23">
          <cell r="H23">
            <v>85296</v>
          </cell>
        </row>
        <row r="26">
          <cell r="H26">
            <v>3361</v>
          </cell>
        </row>
        <row r="32">
          <cell r="H32">
            <v>16407</v>
          </cell>
        </row>
        <row r="35">
          <cell r="H35">
            <v>81267</v>
          </cell>
        </row>
        <row r="38">
          <cell r="H38">
            <v>19528</v>
          </cell>
        </row>
        <row r="44">
          <cell r="H44">
            <v>23513</v>
          </cell>
        </row>
        <row r="47">
          <cell r="H47">
            <v>103473</v>
          </cell>
        </row>
        <row r="50">
          <cell r="H50">
            <v>23814</v>
          </cell>
        </row>
        <row r="55">
          <cell r="H55">
            <v>997576</v>
          </cell>
        </row>
        <row r="57">
          <cell r="H57">
            <v>226874</v>
          </cell>
        </row>
        <row r="59">
          <cell r="H59">
            <v>471192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1:AR303"/>
  <sheetViews>
    <sheetView tabSelected="1" topLeftCell="B1" zoomScale="80" zoomScaleNormal="80" workbookViewId="0">
      <pane ySplit="4" topLeftCell="A5" activePane="bottomLeft" state="frozen"/>
      <selection pane="bottomLeft" activeCell="B3" sqref="B3:B4"/>
    </sheetView>
  </sheetViews>
  <sheetFormatPr defaultRowHeight="15"/>
  <cols>
    <col min="1" max="1" width="3.7109375" style="2" customWidth="1"/>
    <col min="2" max="2" width="46" style="2" customWidth="1"/>
    <col min="3" max="3" width="41" style="2" customWidth="1"/>
    <col min="4" max="4" width="26.28515625" style="2" customWidth="1"/>
    <col min="5" max="5" width="23.140625" style="2" customWidth="1"/>
    <col min="6" max="6" width="15.8554687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7.5703125" style="2" customWidth="1"/>
    <col min="11" max="11" width="15.85546875" style="2" customWidth="1"/>
    <col min="12" max="12" width="3.5703125" style="2" customWidth="1"/>
    <col min="13" max="13" width="9.140625" style="2"/>
    <col min="14" max="14" width="49.140625" style="2" customWidth="1"/>
    <col min="15" max="16384" width="9.140625" style="2"/>
  </cols>
  <sheetData>
    <row r="1" spans="2:44" ht="16.5" customHeight="1">
      <c r="B1" s="78" t="s">
        <v>391</v>
      </c>
      <c r="C1" s="78"/>
      <c r="D1" s="78"/>
      <c r="E1" s="78"/>
      <c r="F1" s="78"/>
      <c r="G1" s="78"/>
      <c r="H1" s="78"/>
      <c r="I1" s="78"/>
      <c r="J1" s="78"/>
      <c r="K1" s="78"/>
    </row>
    <row r="2" spans="2:44" ht="25.5" customHeight="1"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2:44" ht="92.25" customHeight="1">
      <c r="B3" s="77" t="s">
        <v>0</v>
      </c>
      <c r="C3" s="77" t="s">
        <v>8</v>
      </c>
      <c r="D3" s="77" t="s">
        <v>335</v>
      </c>
      <c r="E3" s="77" t="s">
        <v>3</v>
      </c>
      <c r="F3" s="77"/>
      <c r="G3" s="77" t="s">
        <v>6</v>
      </c>
      <c r="H3" s="77" t="s">
        <v>363</v>
      </c>
      <c r="I3" s="77" t="s">
        <v>7</v>
      </c>
      <c r="J3" s="77" t="s">
        <v>5</v>
      </c>
      <c r="K3" s="7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2:44" ht="28.5">
      <c r="B4" s="77"/>
      <c r="C4" s="77"/>
      <c r="D4" s="77"/>
      <c r="E4" s="11" t="s">
        <v>336</v>
      </c>
      <c r="F4" s="11" t="s">
        <v>337</v>
      </c>
      <c r="G4" s="77"/>
      <c r="H4" s="77"/>
      <c r="I4" s="77"/>
      <c r="J4" s="11" t="s">
        <v>1</v>
      </c>
      <c r="K4" s="11" t="s"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2:44" ht="15" customHeight="1">
      <c r="B5" s="68" t="s">
        <v>12</v>
      </c>
      <c r="C5" s="68"/>
      <c r="D5" s="68"/>
      <c r="E5" s="68"/>
      <c r="F5" s="68"/>
      <c r="G5" s="68"/>
      <c r="H5" s="68"/>
      <c r="I5" s="68"/>
      <c r="J5" s="68"/>
      <c r="K5" s="68"/>
    </row>
    <row r="6" spans="2:44" ht="45">
      <c r="B6" s="37" t="s">
        <v>19</v>
      </c>
      <c r="C6" s="4" t="s">
        <v>176</v>
      </c>
      <c r="D6" s="15" t="s">
        <v>178</v>
      </c>
      <c r="E6" s="10" t="s">
        <v>392</v>
      </c>
      <c r="F6" s="38">
        <v>630</v>
      </c>
      <c r="G6" s="39">
        <f t="shared" ref="G6:G37" si="0">(F6/$F$163)*100</f>
        <v>2.734612379546836</v>
      </c>
      <c r="H6" s="40">
        <v>2390.4</v>
      </c>
      <c r="I6" s="41" t="s">
        <v>283</v>
      </c>
      <c r="J6" s="40">
        <v>55646682.869999997</v>
      </c>
      <c r="K6" s="40">
        <v>74114942.049999997</v>
      </c>
    </row>
    <row r="7" spans="2:44" ht="30">
      <c r="B7" s="37" t="s">
        <v>20</v>
      </c>
      <c r="C7" s="4" t="s">
        <v>177</v>
      </c>
      <c r="D7" s="15" t="s">
        <v>178</v>
      </c>
      <c r="E7" s="10" t="s">
        <v>392</v>
      </c>
      <c r="F7" s="38">
        <v>135</v>
      </c>
      <c r="G7" s="39">
        <f t="shared" si="0"/>
        <v>0.58598836704575052</v>
      </c>
      <c r="H7" s="40">
        <v>214.5</v>
      </c>
      <c r="I7" s="41" t="s">
        <v>283</v>
      </c>
      <c r="J7" s="40">
        <v>16064492.460000001</v>
      </c>
      <c r="K7" s="40" t="s">
        <v>398</v>
      </c>
    </row>
    <row r="8" spans="2:44" ht="31.5">
      <c r="B8" s="37" t="s">
        <v>21</v>
      </c>
      <c r="C8" s="4" t="s">
        <v>177</v>
      </c>
      <c r="D8" s="15" t="s">
        <v>178</v>
      </c>
      <c r="E8" s="10" t="s">
        <v>392</v>
      </c>
      <c r="F8" s="38">
        <v>229</v>
      </c>
      <c r="G8" s="39">
        <f t="shared" si="0"/>
        <v>0.99400989669242124</v>
      </c>
      <c r="H8" s="40">
        <v>287.55</v>
      </c>
      <c r="I8" s="41" t="s">
        <v>283</v>
      </c>
      <c r="J8" s="40">
        <v>18168642.84</v>
      </c>
      <c r="K8" s="40">
        <v>19247701.82</v>
      </c>
    </row>
    <row r="9" spans="2:44" ht="30">
      <c r="B9" s="37" t="s">
        <v>22</v>
      </c>
      <c r="C9" s="4" t="s">
        <v>177</v>
      </c>
      <c r="D9" s="15" t="s">
        <v>178</v>
      </c>
      <c r="E9" s="10" t="s">
        <v>392</v>
      </c>
      <c r="F9" s="38">
        <v>252</v>
      </c>
      <c r="G9" s="39">
        <f t="shared" si="0"/>
        <v>1.0938449518187343</v>
      </c>
      <c r="H9" s="40">
        <v>767.84</v>
      </c>
      <c r="I9" s="41" t="s">
        <v>283</v>
      </c>
      <c r="J9" s="40">
        <v>25324774.82</v>
      </c>
      <c r="K9" s="40">
        <v>31385544.68</v>
      </c>
    </row>
    <row r="10" spans="2:44" ht="30">
      <c r="B10" s="37" t="s">
        <v>23</v>
      </c>
      <c r="C10" s="4" t="s">
        <v>177</v>
      </c>
      <c r="D10" s="15" t="s">
        <v>178</v>
      </c>
      <c r="E10" s="10" t="s">
        <v>392</v>
      </c>
      <c r="F10" s="38">
        <v>168</v>
      </c>
      <c r="G10" s="39">
        <f t="shared" si="0"/>
        <v>0.72922996787915617</v>
      </c>
      <c r="H10" s="40">
        <v>657.32</v>
      </c>
      <c r="I10" s="41" t="s">
        <v>283</v>
      </c>
      <c r="J10" s="40">
        <v>19009258.93</v>
      </c>
      <c r="K10" s="40">
        <v>21661342.07</v>
      </c>
    </row>
    <row r="11" spans="2:44" ht="30">
      <c r="B11" s="37" t="s">
        <v>24</v>
      </c>
      <c r="C11" s="4" t="s">
        <v>177</v>
      </c>
      <c r="D11" s="15" t="s">
        <v>178</v>
      </c>
      <c r="E11" s="10" t="s">
        <v>392</v>
      </c>
      <c r="F11" s="38">
        <v>153</v>
      </c>
      <c r="G11" s="39">
        <f t="shared" si="0"/>
        <v>0.66412014931851726</v>
      </c>
      <c r="H11" s="40">
        <v>417.17</v>
      </c>
      <c r="I11" s="41" t="s">
        <v>283</v>
      </c>
      <c r="J11" s="40">
        <v>20341072.620000001</v>
      </c>
      <c r="K11" s="40">
        <v>24554499.449999999</v>
      </c>
    </row>
    <row r="12" spans="2:44" ht="30">
      <c r="B12" s="37" t="s">
        <v>25</v>
      </c>
      <c r="C12" s="4" t="s">
        <v>177</v>
      </c>
      <c r="D12" s="15" t="s">
        <v>178</v>
      </c>
      <c r="E12" s="10" t="s">
        <v>392</v>
      </c>
      <c r="F12" s="38">
        <v>86</v>
      </c>
      <c r="G12" s="39">
        <f t="shared" si="0"/>
        <v>0.3732962930809966</v>
      </c>
      <c r="H12" s="40">
        <v>0</v>
      </c>
      <c r="I12" s="41" t="s">
        <v>283</v>
      </c>
      <c r="J12" s="40">
        <v>12910980.51</v>
      </c>
      <c r="K12" s="40">
        <v>8489555.6400000006</v>
      </c>
    </row>
    <row r="13" spans="2:44" ht="30">
      <c r="B13" s="37" t="s">
        <v>27</v>
      </c>
      <c r="C13" s="4" t="s">
        <v>177</v>
      </c>
      <c r="D13" s="15" t="s">
        <v>178</v>
      </c>
      <c r="E13" s="10" t="s">
        <v>392</v>
      </c>
      <c r="F13" s="38">
        <v>122</v>
      </c>
      <c r="G13" s="39">
        <f t="shared" si="0"/>
        <v>0.52955985762653002</v>
      </c>
      <c r="H13" s="40">
        <v>60.9</v>
      </c>
      <c r="I13" s="41" t="s">
        <v>283</v>
      </c>
      <c r="J13" s="40">
        <v>14082432.529999999</v>
      </c>
      <c r="K13" s="40">
        <v>14995743.9</v>
      </c>
    </row>
    <row r="14" spans="2:44" ht="30">
      <c r="B14" s="37" t="s">
        <v>26</v>
      </c>
      <c r="C14" s="4" t="s">
        <v>177</v>
      </c>
      <c r="D14" s="15" t="s">
        <v>178</v>
      </c>
      <c r="E14" s="10" t="s">
        <v>392</v>
      </c>
      <c r="F14" s="38">
        <v>176</v>
      </c>
      <c r="G14" s="39">
        <f t="shared" si="0"/>
        <v>0.76395520444483023</v>
      </c>
      <c r="H14" s="40">
        <v>89.8</v>
      </c>
      <c r="I14" s="41" t="s">
        <v>283</v>
      </c>
      <c r="J14" s="40">
        <v>20870080.100000001</v>
      </c>
      <c r="K14" s="40">
        <v>17289366.190000001</v>
      </c>
    </row>
    <row r="15" spans="2:44" ht="30">
      <c r="B15" s="37" t="s">
        <v>28</v>
      </c>
      <c r="C15" s="4" t="s">
        <v>177</v>
      </c>
      <c r="D15" s="15" t="s">
        <v>178</v>
      </c>
      <c r="E15" s="10" t="s">
        <v>392</v>
      </c>
      <c r="F15" s="38">
        <v>191</v>
      </c>
      <c r="G15" s="39">
        <f t="shared" si="0"/>
        <v>0.82906502300546925</v>
      </c>
      <c r="H15" s="40">
        <v>99.07</v>
      </c>
      <c r="I15" s="41" t="s">
        <v>283</v>
      </c>
      <c r="J15" s="40">
        <v>30059512.66</v>
      </c>
      <c r="K15" s="40">
        <v>20863517.73</v>
      </c>
    </row>
    <row r="16" spans="2:44" ht="30">
      <c r="B16" s="37" t="s">
        <v>29</v>
      </c>
      <c r="C16" s="4" t="s">
        <v>177</v>
      </c>
      <c r="D16" s="15" t="s">
        <v>178</v>
      </c>
      <c r="E16" s="10" t="s">
        <v>392</v>
      </c>
      <c r="F16" s="38">
        <v>214</v>
      </c>
      <c r="G16" s="39">
        <f t="shared" si="0"/>
        <v>0.92890007813178233</v>
      </c>
      <c r="H16" s="40">
        <v>352.2</v>
      </c>
      <c r="I16" s="41" t="s">
        <v>283</v>
      </c>
      <c r="J16" s="40">
        <v>24033223.190000001</v>
      </c>
      <c r="K16" s="40">
        <v>27210758.43</v>
      </c>
    </row>
    <row r="17" spans="2:11" ht="30">
      <c r="B17" s="37" t="s">
        <v>30</v>
      </c>
      <c r="C17" s="4" t="s">
        <v>177</v>
      </c>
      <c r="D17" s="15" t="s">
        <v>178</v>
      </c>
      <c r="E17" s="10" t="s">
        <v>392</v>
      </c>
      <c r="F17" s="38">
        <v>153</v>
      </c>
      <c r="G17" s="39">
        <f t="shared" si="0"/>
        <v>0.66412014931851726</v>
      </c>
      <c r="H17" s="40">
        <v>742.96</v>
      </c>
      <c r="I17" s="41" t="s">
        <v>283</v>
      </c>
      <c r="J17" s="40">
        <v>35576179.43</v>
      </c>
      <c r="K17" s="40">
        <v>39186900.049999997</v>
      </c>
    </row>
    <row r="18" spans="2:11" ht="30">
      <c r="B18" s="37" t="s">
        <v>31</v>
      </c>
      <c r="C18" s="4" t="s">
        <v>177</v>
      </c>
      <c r="D18" s="15" t="s">
        <v>178</v>
      </c>
      <c r="E18" s="10" t="s">
        <v>392</v>
      </c>
      <c r="F18" s="38">
        <v>73</v>
      </c>
      <c r="G18" s="39">
        <f t="shared" si="0"/>
        <v>0.3168677836617762</v>
      </c>
      <c r="H18" s="40">
        <v>0</v>
      </c>
      <c r="I18" s="41" t="s">
        <v>283</v>
      </c>
      <c r="J18" s="40">
        <v>17217772.609999999</v>
      </c>
      <c r="K18" s="40">
        <v>14619844.380000001</v>
      </c>
    </row>
    <row r="19" spans="2:11" ht="30">
      <c r="B19" s="37" t="s">
        <v>32</v>
      </c>
      <c r="C19" s="4" t="s">
        <v>177</v>
      </c>
      <c r="D19" s="15" t="s">
        <v>178</v>
      </c>
      <c r="E19" s="10" t="s">
        <v>392</v>
      </c>
      <c r="F19" s="38">
        <v>103</v>
      </c>
      <c r="G19" s="39">
        <f t="shared" si="0"/>
        <v>0.44708742078305408</v>
      </c>
      <c r="H19" s="40">
        <v>154.6</v>
      </c>
      <c r="I19" s="41" t="s">
        <v>283</v>
      </c>
      <c r="J19" s="40">
        <v>14393105.539999999</v>
      </c>
      <c r="K19" s="40">
        <v>12051164.210000001</v>
      </c>
    </row>
    <row r="20" spans="2:11" ht="30">
      <c r="B20" s="37" t="s">
        <v>33</v>
      </c>
      <c r="C20" s="4" t="s">
        <v>177</v>
      </c>
      <c r="D20" s="15" t="s">
        <v>178</v>
      </c>
      <c r="E20" s="10" t="s">
        <v>392</v>
      </c>
      <c r="F20" s="38">
        <v>136</v>
      </c>
      <c r="G20" s="39">
        <f t="shared" si="0"/>
        <v>0.59032902161645973</v>
      </c>
      <c r="H20" s="40">
        <v>276.7</v>
      </c>
      <c r="I20" s="41" t="s">
        <v>283</v>
      </c>
      <c r="J20" s="40">
        <v>15751855.68</v>
      </c>
      <c r="K20" s="40">
        <v>12402269.880000001</v>
      </c>
    </row>
    <row r="21" spans="2:11" ht="30">
      <c r="B21" s="37" t="s">
        <v>34</v>
      </c>
      <c r="C21" s="4" t="s">
        <v>177</v>
      </c>
      <c r="D21" s="15" t="s">
        <v>178</v>
      </c>
      <c r="E21" s="10" t="s">
        <v>392</v>
      </c>
      <c r="F21" s="38">
        <v>82</v>
      </c>
      <c r="G21" s="39">
        <f t="shared" si="0"/>
        <v>0.35593367479815957</v>
      </c>
      <c r="H21" s="40">
        <v>2.2599999999999998</v>
      </c>
      <c r="I21" s="41" t="s">
        <v>283</v>
      </c>
      <c r="J21" s="40">
        <v>11674772.890000001</v>
      </c>
      <c r="K21" s="40">
        <v>6828110.5599999996</v>
      </c>
    </row>
    <row r="22" spans="2:11" ht="30">
      <c r="B22" s="37" t="s">
        <v>35</v>
      </c>
      <c r="C22" s="4" t="s">
        <v>177</v>
      </c>
      <c r="D22" s="15" t="s">
        <v>178</v>
      </c>
      <c r="E22" s="10" t="s">
        <v>392</v>
      </c>
      <c r="F22" s="38">
        <v>104</v>
      </c>
      <c r="G22" s="39">
        <f t="shared" si="0"/>
        <v>0.45142807535376334</v>
      </c>
      <c r="H22" s="40">
        <v>77.400000000000006</v>
      </c>
      <c r="I22" s="41" t="s">
        <v>283</v>
      </c>
      <c r="J22" s="40">
        <v>17276067.670000002</v>
      </c>
      <c r="K22" s="40">
        <v>9437520.9299999997</v>
      </c>
    </row>
    <row r="23" spans="2:11" ht="30">
      <c r="B23" s="37" t="s">
        <v>36</v>
      </c>
      <c r="C23" s="4" t="s">
        <v>177</v>
      </c>
      <c r="D23" s="15" t="s">
        <v>178</v>
      </c>
      <c r="E23" s="10" t="s">
        <v>392</v>
      </c>
      <c r="F23" s="38">
        <v>133</v>
      </c>
      <c r="G23" s="39">
        <f t="shared" si="0"/>
        <v>0.5773070579043319</v>
      </c>
      <c r="H23" s="40">
        <v>8.1999999999999993</v>
      </c>
      <c r="I23" s="41" t="s">
        <v>283</v>
      </c>
      <c r="J23" s="40">
        <v>18079536.289999999</v>
      </c>
      <c r="K23" s="40">
        <v>11375467.119999999</v>
      </c>
    </row>
    <row r="24" spans="2:11" ht="30">
      <c r="B24" s="37" t="s">
        <v>37</v>
      </c>
      <c r="C24" s="4" t="s">
        <v>177</v>
      </c>
      <c r="D24" s="15" t="s">
        <v>178</v>
      </c>
      <c r="E24" s="10" t="s">
        <v>392</v>
      </c>
      <c r="F24" s="38">
        <v>63</v>
      </c>
      <c r="G24" s="39">
        <f t="shared" si="0"/>
        <v>0.27346123795468358</v>
      </c>
      <c r="H24" s="40">
        <v>64.48</v>
      </c>
      <c r="I24" s="41" t="s">
        <v>283</v>
      </c>
      <c r="J24" s="40">
        <v>8640267.9700000007</v>
      </c>
      <c r="K24" s="40">
        <v>4596810.16</v>
      </c>
    </row>
    <row r="25" spans="2:11" ht="30">
      <c r="B25" s="37" t="s">
        <v>38</v>
      </c>
      <c r="C25" s="4" t="s">
        <v>177</v>
      </c>
      <c r="D25" s="15" t="s">
        <v>178</v>
      </c>
      <c r="E25" s="10" t="s">
        <v>392</v>
      </c>
      <c r="F25" s="38">
        <v>216</v>
      </c>
      <c r="G25" s="39">
        <f t="shared" si="0"/>
        <v>0.93758138727320084</v>
      </c>
      <c r="H25" s="40">
        <v>132.01</v>
      </c>
      <c r="I25" s="41" t="s">
        <v>283</v>
      </c>
      <c r="J25" s="40">
        <v>29908829.219999999</v>
      </c>
      <c r="K25" s="40">
        <v>27441489.640000001</v>
      </c>
    </row>
    <row r="26" spans="2:11" ht="30">
      <c r="B26" s="37" t="s">
        <v>39</v>
      </c>
      <c r="C26" s="4" t="s">
        <v>177</v>
      </c>
      <c r="D26" s="15" t="s">
        <v>178</v>
      </c>
      <c r="E26" s="10" t="s">
        <v>392</v>
      </c>
      <c r="F26" s="38">
        <v>187</v>
      </c>
      <c r="G26" s="39">
        <f t="shared" si="0"/>
        <v>0.81170240472263222</v>
      </c>
      <c r="H26" s="40">
        <v>470.6</v>
      </c>
      <c r="I26" s="41" t="s">
        <v>283</v>
      </c>
      <c r="J26" s="40">
        <v>24957591.300000001</v>
      </c>
      <c r="K26" s="40">
        <v>31268966.350000001</v>
      </c>
    </row>
    <row r="27" spans="2:11" ht="30">
      <c r="B27" s="37" t="s">
        <v>40</v>
      </c>
      <c r="C27" s="4" t="s">
        <v>177</v>
      </c>
      <c r="D27" s="15" t="s">
        <v>178</v>
      </c>
      <c r="E27" s="10" t="s">
        <v>392</v>
      </c>
      <c r="F27" s="38">
        <v>66</v>
      </c>
      <c r="G27" s="39">
        <f t="shared" si="0"/>
        <v>0.28648320166681135</v>
      </c>
      <c r="H27" s="40">
        <v>0</v>
      </c>
      <c r="I27" s="41" t="s">
        <v>283</v>
      </c>
      <c r="J27" s="40">
        <v>10858021.09</v>
      </c>
      <c r="K27" s="40">
        <v>6672635.6399999997</v>
      </c>
    </row>
    <row r="28" spans="2:11" ht="30">
      <c r="B28" s="37" t="s">
        <v>41</v>
      </c>
      <c r="C28" s="4" t="s">
        <v>177</v>
      </c>
      <c r="D28" s="15" t="s">
        <v>178</v>
      </c>
      <c r="E28" s="10" t="s">
        <v>392</v>
      </c>
      <c r="F28" s="38">
        <v>193</v>
      </c>
      <c r="G28" s="39">
        <f t="shared" si="0"/>
        <v>0.83774633214688776</v>
      </c>
      <c r="H28" s="40">
        <v>82.7</v>
      </c>
      <c r="I28" s="41" t="s">
        <v>283</v>
      </c>
      <c r="J28" s="40">
        <v>26464362.289999999</v>
      </c>
      <c r="K28" s="40">
        <v>24128957.68</v>
      </c>
    </row>
    <row r="29" spans="2:11" ht="30">
      <c r="B29" s="37" t="s">
        <v>42</v>
      </c>
      <c r="C29" s="4" t="s">
        <v>177</v>
      </c>
      <c r="D29" s="15" t="s">
        <v>178</v>
      </c>
      <c r="E29" s="10" t="s">
        <v>392</v>
      </c>
      <c r="F29" s="38">
        <v>199</v>
      </c>
      <c r="G29" s="39">
        <f t="shared" si="0"/>
        <v>0.8637902595711433</v>
      </c>
      <c r="H29" s="40">
        <v>359.6</v>
      </c>
      <c r="I29" s="41" t="s">
        <v>283</v>
      </c>
      <c r="J29" s="40">
        <v>24516250.670000002</v>
      </c>
      <c r="K29" s="40">
        <v>25527423.640000001</v>
      </c>
    </row>
    <row r="30" spans="2:11" ht="30">
      <c r="B30" s="37" t="s">
        <v>43</v>
      </c>
      <c r="C30" s="4" t="s">
        <v>177</v>
      </c>
      <c r="D30" s="15" t="s">
        <v>178</v>
      </c>
      <c r="E30" s="10" t="s">
        <v>392</v>
      </c>
      <c r="F30" s="38">
        <v>71</v>
      </c>
      <c r="G30" s="39">
        <f t="shared" si="0"/>
        <v>0.30818647452035763</v>
      </c>
      <c r="H30" s="40">
        <v>0</v>
      </c>
      <c r="I30" s="41" t="s">
        <v>283</v>
      </c>
      <c r="J30" s="40">
        <v>21643524.940000001</v>
      </c>
      <c r="K30" s="40">
        <v>13464255.859999999</v>
      </c>
    </row>
    <row r="31" spans="2:11" ht="30">
      <c r="B31" s="37" t="s">
        <v>44</v>
      </c>
      <c r="C31" s="4" t="s">
        <v>177</v>
      </c>
      <c r="D31" s="15" t="s">
        <v>178</v>
      </c>
      <c r="E31" s="10" t="s">
        <v>392</v>
      </c>
      <c r="F31" s="38">
        <v>117</v>
      </c>
      <c r="G31" s="39">
        <f t="shared" si="0"/>
        <v>0.50785658477298379</v>
      </c>
      <c r="H31" s="40">
        <v>62.1</v>
      </c>
      <c r="I31" s="41" t="s">
        <v>283</v>
      </c>
      <c r="J31" s="40">
        <v>24218279.73</v>
      </c>
      <c r="K31" s="40">
        <v>17657262.039999999</v>
      </c>
    </row>
    <row r="32" spans="2:11" ht="30">
      <c r="B32" s="37" t="s">
        <v>45</v>
      </c>
      <c r="C32" s="4" t="s">
        <v>177</v>
      </c>
      <c r="D32" s="15" t="s">
        <v>178</v>
      </c>
      <c r="E32" s="10" t="s">
        <v>392</v>
      </c>
      <c r="F32" s="38">
        <v>108</v>
      </c>
      <c r="G32" s="39">
        <f t="shared" si="0"/>
        <v>0.46879069363660042</v>
      </c>
      <c r="H32" s="40">
        <v>249.72</v>
      </c>
      <c r="I32" s="41" t="s">
        <v>283</v>
      </c>
      <c r="J32" s="40">
        <v>12362641.23</v>
      </c>
      <c r="K32" s="40">
        <v>8803221.3900000006</v>
      </c>
    </row>
    <row r="33" spans="2:11" ht="30">
      <c r="B33" s="37" t="s">
        <v>46</v>
      </c>
      <c r="C33" s="4" t="s">
        <v>177</v>
      </c>
      <c r="D33" s="15" t="s">
        <v>178</v>
      </c>
      <c r="E33" s="10" t="s">
        <v>392</v>
      </c>
      <c r="F33" s="38">
        <v>131</v>
      </c>
      <c r="G33" s="39">
        <f t="shared" si="0"/>
        <v>0.56862574876291339</v>
      </c>
      <c r="H33" s="40">
        <v>291.39999999999998</v>
      </c>
      <c r="I33" s="41" t="s">
        <v>283</v>
      </c>
      <c r="J33" s="40">
        <v>15140012.1</v>
      </c>
      <c r="K33" s="40">
        <v>15771900.33</v>
      </c>
    </row>
    <row r="34" spans="2:11" ht="30">
      <c r="B34" s="37" t="s">
        <v>47</v>
      </c>
      <c r="C34" s="4" t="s">
        <v>177</v>
      </c>
      <c r="D34" s="15" t="s">
        <v>178</v>
      </c>
      <c r="E34" s="10" t="s">
        <v>392</v>
      </c>
      <c r="F34" s="38">
        <v>81</v>
      </c>
      <c r="G34" s="39">
        <f t="shared" si="0"/>
        <v>0.35159302022745031</v>
      </c>
      <c r="H34" s="40">
        <v>0</v>
      </c>
      <c r="I34" s="41" t="s">
        <v>283</v>
      </c>
      <c r="J34" s="40">
        <v>14256876.199999999</v>
      </c>
      <c r="K34" s="40">
        <v>6946888.4699999997</v>
      </c>
    </row>
    <row r="35" spans="2:11" ht="30">
      <c r="B35" s="61" t="s">
        <v>48</v>
      </c>
      <c r="C35" s="4" t="s">
        <v>177</v>
      </c>
      <c r="D35" s="15" t="s">
        <v>178</v>
      </c>
      <c r="E35" s="10" t="s">
        <v>392</v>
      </c>
      <c r="F35" s="38">
        <v>0</v>
      </c>
      <c r="G35" s="39">
        <f t="shared" si="0"/>
        <v>0</v>
      </c>
      <c r="H35" s="40">
        <v>0</v>
      </c>
      <c r="I35" s="41" t="s">
        <v>283</v>
      </c>
      <c r="J35" s="40">
        <v>5159249.1100000003</v>
      </c>
      <c r="K35" s="40">
        <v>0</v>
      </c>
    </row>
    <row r="36" spans="2:11" ht="30">
      <c r="B36" s="37" t="s">
        <v>49</v>
      </c>
      <c r="C36" s="4" t="s">
        <v>177</v>
      </c>
      <c r="D36" s="15" t="s">
        <v>178</v>
      </c>
      <c r="E36" s="10" t="s">
        <v>392</v>
      </c>
      <c r="F36" s="38">
        <v>252</v>
      </c>
      <c r="G36" s="39">
        <f t="shared" si="0"/>
        <v>1.0938449518187343</v>
      </c>
      <c r="H36" s="40">
        <v>0</v>
      </c>
      <c r="I36" s="41" t="s">
        <v>283</v>
      </c>
      <c r="J36" s="40">
        <v>25937160.149999999</v>
      </c>
      <c r="K36" s="40">
        <v>36793490.149999999</v>
      </c>
    </row>
    <row r="37" spans="2:11" ht="30">
      <c r="B37" s="37" t="s">
        <v>50</v>
      </c>
      <c r="C37" s="4" t="s">
        <v>177</v>
      </c>
      <c r="D37" s="15" t="s">
        <v>178</v>
      </c>
      <c r="E37" s="10" t="s">
        <v>392</v>
      </c>
      <c r="F37" s="38">
        <v>141</v>
      </c>
      <c r="G37" s="39">
        <f t="shared" si="0"/>
        <v>0.61203229447000607</v>
      </c>
      <c r="H37" s="40">
        <v>63.77</v>
      </c>
      <c r="I37" s="41" t="s">
        <v>283</v>
      </c>
      <c r="J37" s="40">
        <v>13787478.93</v>
      </c>
      <c r="K37" s="40">
        <v>13581886.99</v>
      </c>
    </row>
    <row r="38" spans="2:11" ht="30">
      <c r="B38" s="37" t="s">
        <v>51</v>
      </c>
      <c r="C38" s="4" t="s">
        <v>177</v>
      </c>
      <c r="D38" s="15" t="s">
        <v>178</v>
      </c>
      <c r="E38" s="10" t="s">
        <v>392</v>
      </c>
      <c r="F38" s="38">
        <v>126</v>
      </c>
      <c r="G38" s="39">
        <f t="shared" ref="G38:G69" si="1">(F38/$F$163)*100</f>
        <v>0.54692247590936716</v>
      </c>
      <c r="H38" s="40">
        <v>81.12</v>
      </c>
      <c r="I38" s="41" t="s">
        <v>283</v>
      </c>
      <c r="J38" s="40">
        <v>17286581</v>
      </c>
      <c r="K38" s="40">
        <v>17418290.190000001</v>
      </c>
    </row>
    <row r="39" spans="2:11" ht="30">
      <c r="B39" s="37" t="s">
        <v>52</v>
      </c>
      <c r="C39" s="4" t="s">
        <v>177</v>
      </c>
      <c r="D39" s="15" t="s">
        <v>178</v>
      </c>
      <c r="E39" s="10" t="s">
        <v>392</v>
      </c>
      <c r="F39" s="38">
        <v>102</v>
      </c>
      <c r="G39" s="39">
        <f t="shared" si="1"/>
        <v>0.44274676621234482</v>
      </c>
      <c r="H39" s="40">
        <v>69.599999999999994</v>
      </c>
      <c r="I39" s="41" t="s">
        <v>283</v>
      </c>
      <c r="J39" s="40">
        <v>12674190.119999999</v>
      </c>
      <c r="K39" s="40">
        <v>12919877.52</v>
      </c>
    </row>
    <row r="40" spans="2:11" ht="30">
      <c r="B40" s="37" t="s">
        <v>53</v>
      </c>
      <c r="C40" s="4" t="s">
        <v>177</v>
      </c>
      <c r="D40" s="15" t="s">
        <v>178</v>
      </c>
      <c r="E40" s="10" t="s">
        <v>392</v>
      </c>
      <c r="F40" s="38">
        <v>84</v>
      </c>
      <c r="G40" s="39">
        <f t="shared" si="1"/>
        <v>0.36461498393957809</v>
      </c>
      <c r="H40" s="40">
        <v>60.71</v>
      </c>
      <c r="I40" s="41" t="s">
        <v>283</v>
      </c>
      <c r="J40" s="40">
        <v>11810963.550000001</v>
      </c>
      <c r="K40" s="40">
        <v>9807914.8200000003</v>
      </c>
    </row>
    <row r="41" spans="2:11" ht="30">
      <c r="B41" s="37" t="s">
        <v>54</v>
      </c>
      <c r="C41" s="4" t="s">
        <v>177</v>
      </c>
      <c r="D41" s="15" t="s">
        <v>178</v>
      </c>
      <c r="E41" s="10" t="s">
        <v>392</v>
      </c>
      <c r="F41" s="38">
        <v>85</v>
      </c>
      <c r="G41" s="39">
        <f t="shared" si="1"/>
        <v>0.3689556385102874</v>
      </c>
      <c r="H41" s="40">
        <v>195.52</v>
      </c>
      <c r="I41" s="41" t="s">
        <v>283</v>
      </c>
      <c r="J41" s="40">
        <v>14724994.369999999</v>
      </c>
      <c r="K41" s="40">
        <v>17155725.27</v>
      </c>
    </row>
    <row r="42" spans="2:11" ht="30">
      <c r="B42" s="37" t="s">
        <v>55</v>
      </c>
      <c r="C42" s="4" t="s">
        <v>177</v>
      </c>
      <c r="D42" s="15" t="s">
        <v>178</v>
      </c>
      <c r="E42" s="10" t="s">
        <v>392</v>
      </c>
      <c r="F42" s="38">
        <v>129</v>
      </c>
      <c r="G42" s="39">
        <f t="shared" si="1"/>
        <v>0.55994443962149487</v>
      </c>
      <c r="H42" s="40">
        <v>148.11000000000001</v>
      </c>
      <c r="I42" s="41" t="s">
        <v>283</v>
      </c>
      <c r="J42" s="40">
        <v>13554217.27</v>
      </c>
      <c r="K42" s="40">
        <v>16389521.99</v>
      </c>
    </row>
    <row r="43" spans="2:11" ht="30">
      <c r="B43" s="37" t="s">
        <v>56</v>
      </c>
      <c r="C43" s="4" t="s">
        <v>177</v>
      </c>
      <c r="D43" s="15" t="s">
        <v>178</v>
      </c>
      <c r="E43" s="10" t="s">
        <v>392</v>
      </c>
      <c r="F43" s="38">
        <v>74</v>
      </c>
      <c r="G43" s="39">
        <f t="shared" si="1"/>
        <v>0.32120843823248546</v>
      </c>
      <c r="H43" s="40">
        <v>28.88</v>
      </c>
      <c r="I43" s="41" t="s">
        <v>283</v>
      </c>
      <c r="J43" s="40">
        <v>10054606.890000001</v>
      </c>
      <c r="K43" s="40">
        <v>7887878.6500000004</v>
      </c>
    </row>
    <row r="44" spans="2:11" ht="30">
      <c r="B44" s="37" t="s">
        <v>57</v>
      </c>
      <c r="C44" s="4" t="s">
        <v>177</v>
      </c>
      <c r="D44" s="15" t="s">
        <v>178</v>
      </c>
      <c r="E44" s="10" t="s">
        <v>392</v>
      </c>
      <c r="F44" s="38">
        <v>72</v>
      </c>
      <c r="G44" s="39">
        <f t="shared" si="1"/>
        <v>0.31252712909106695</v>
      </c>
      <c r="H44" s="40">
        <v>97.38</v>
      </c>
      <c r="I44" s="41" t="s">
        <v>283</v>
      </c>
      <c r="J44" s="40">
        <v>16387384.970000001</v>
      </c>
      <c r="K44" s="40">
        <v>16510817</v>
      </c>
    </row>
    <row r="45" spans="2:11" ht="30">
      <c r="B45" s="37" t="s">
        <v>58</v>
      </c>
      <c r="C45" s="4" t="s">
        <v>177</v>
      </c>
      <c r="D45" s="15" t="s">
        <v>178</v>
      </c>
      <c r="E45" s="10" t="s">
        <v>392</v>
      </c>
      <c r="F45" s="38">
        <v>146</v>
      </c>
      <c r="G45" s="39">
        <f t="shared" si="1"/>
        <v>0.63373556732355241</v>
      </c>
      <c r="H45" s="40">
        <v>265.58999999999997</v>
      </c>
      <c r="I45" s="41" t="s">
        <v>283</v>
      </c>
      <c r="J45" s="40">
        <v>18180731.07</v>
      </c>
      <c r="K45" s="40">
        <v>17955394.850000001</v>
      </c>
    </row>
    <row r="46" spans="2:11" ht="30">
      <c r="B46" s="37" t="s">
        <v>59</v>
      </c>
      <c r="C46" s="4" t="s">
        <v>177</v>
      </c>
      <c r="D46" s="15" t="s">
        <v>178</v>
      </c>
      <c r="E46" s="10" t="s">
        <v>392</v>
      </c>
      <c r="F46" s="38">
        <v>81</v>
      </c>
      <c r="G46" s="39">
        <f t="shared" si="1"/>
        <v>0.35159302022745031</v>
      </c>
      <c r="H46" s="40">
        <v>224.37</v>
      </c>
      <c r="I46" s="41" t="s">
        <v>283</v>
      </c>
      <c r="J46" s="40">
        <v>19709122.390000001</v>
      </c>
      <c r="K46" s="40">
        <v>18457369.879999999</v>
      </c>
    </row>
    <row r="47" spans="2:11" ht="30">
      <c r="B47" s="37" t="s">
        <v>60</v>
      </c>
      <c r="C47" s="4" t="s">
        <v>177</v>
      </c>
      <c r="D47" s="15" t="s">
        <v>178</v>
      </c>
      <c r="E47" s="10" t="s">
        <v>392</v>
      </c>
      <c r="F47" s="38">
        <v>152</v>
      </c>
      <c r="G47" s="39">
        <f t="shared" si="1"/>
        <v>0.65977949474780806</v>
      </c>
      <c r="H47" s="40">
        <v>321.54000000000002</v>
      </c>
      <c r="I47" s="41" t="s">
        <v>283</v>
      </c>
      <c r="J47" s="40">
        <v>18473267.149999999</v>
      </c>
      <c r="K47" s="40">
        <v>19596973.82</v>
      </c>
    </row>
    <row r="48" spans="2:11" ht="30">
      <c r="B48" s="37" t="s">
        <v>61</v>
      </c>
      <c r="C48" s="4" t="s">
        <v>177</v>
      </c>
      <c r="D48" s="15" t="s">
        <v>178</v>
      </c>
      <c r="E48" s="10" t="s">
        <v>392</v>
      </c>
      <c r="F48" s="38">
        <v>134</v>
      </c>
      <c r="G48" s="39">
        <f t="shared" si="1"/>
        <v>0.58164771247504132</v>
      </c>
      <c r="H48" s="40">
        <v>67.959999999999994</v>
      </c>
      <c r="I48" s="41" t="s">
        <v>283</v>
      </c>
      <c r="J48" s="40">
        <v>17388500.52</v>
      </c>
      <c r="K48" s="40">
        <v>17597253.260000002</v>
      </c>
    </row>
    <row r="49" spans="2:11" ht="30">
      <c r="B49" s="61" t="s">
        <v>62</v>
      </c>
      <c r="C49" s="4" t="s">
        <v>177</v>
      </c>
      <c r="D49" s="15" t="s">
        <v>178</v>
      </c>
      <c r="E49" s="10" t="s">
        <v>392</v>
      </c>
      <c r="F49" s="38">
        <v>0</v>
      </c>
      <c r="G49" s="39">
        <f t="shared" si="1"/>
        <v>0</v>
      </c>
      <c r="H49" s="40">
        <v>0</v>
      </c>
      <c r="I49" s="41" t="s">
        <v>283</v>
      </c>
      <c r="J49" s="40">
        <v>4543915.99</v>
      </c>
      <c r="K49" s="40">
        <v>3958008.2</v>
      </c>
    </row>
    <row r="50" spans="2:11" ht="30">
      <c r="B50" s="37" t="s">
        <v>63</v>
      </c>
      <c r="C50" s="4" t="s">
        <v>177</v>
      </c>
      <c r="D50" s="15" t="s">
        <v>178</v>
      </c>
      <c r="E50" s="10" t="s">
        <v>392</v>
      </c>
      <c r="F50" s="38">
        <v>172</v>
      </c>
      <c r="G50" s="39">
        <f t="shared" si="1"/>
        <v>0.7465925861619932</v>
      </c>
      <c r="H50" s="40">
        <v>136.65</v>
      </c>
      <c r="I50" s="41" t="s">
        <v>283</v>
      </c>
      <c r="J50" s="40">
        <v>21946178.559999999</v>
      </c>
      <c r="K50" s="40">
        <v>20637154.629999999</v>
      </c>
    </row>
    <row r="51" spans="2:11" ht="30">
      <c r="B51" s="37" t="s">
        <v>64</v>
      </c>
      <c r="C51" s="4" t="s">
        <v>177</v>
      </c>
      <c r="D51" s="15" t="s">
        <v>178</v>
      </c>
      <c r="E51" s="10" t="s">
        <v>392</v>
      </c>
      <c r="F51" s="38">
        <v>95</v>
      </c>
      <c r="G51" s="39">
        <f t="shared" si="1"/>
        <v>0.41236218421737997</v>
      </c>
      <c r="H51" s="40">
        <v>136.38999999999999</v>
      </c>
      <c r="I51" s="41" t="s">
        <v>283</v>
      </c>
      <c r="J51" s="40">
        <v>13767824.68</v>
      </c>
      <c r="K51" s="40">
        <v>16184053.800000001</v>
      </c>
    </row>
    <row r="52" spans="2:11" ht="30">
      <c r="B52" s="37" t="s">
        <v>65</v>
      </c>
      <c r="C52" s="4" t="s">
        <v>177</v>
      </c>
      <c r="D52" s="15" t="s">
        <v>178</v>
      </c>
      <c r="E52" s="10" t="s">
        <v>392</v>
      </c>
      <c r="F52" s="38">
        <v>158</v>
      </c>
      <c r="G52" s="39">
        <f t="shared" si="1"/>
        <v>0.68582342217206349</v>
      </c>
      <c r="H52" s="40">
        <v>163.4</v>
      </c>
      <c r="I52" s="41" t="s">
        <v>283</v>
      </c>
      <c r="J52" s="40">
        <v>15660578.9</v>
      </c>
      <c r="K52" s="40">
        <v>13438658.630000001</v>
      </c>
    </row>
    <row r="53" spans="2:11" ht="30">
      <c r="B53" s="37" t="s">
        <v>66</v>
      </c>
      <c r="C53" s="4" t="s">
        <v>177</v>
      </c>
      <c r="D53" s="15" t="s">
        <v>178</v>
      </c>
      <c r="E53" s="10" t="s">
        <v>392</v>
      </c>
      <c r="F53" s="38">
        <v>250</v>
      </c>
      <c r="G53" s="39">
        <f t="shared" si="1"/>
        <v>1.0851636426773159</v>
      </c>
      <c r="H53" s="40">
        <v>131</v>
      </c>
      <c r="I53" s="41" t="s">
        <v>283</v>
      </c>
      <c r="J53" s="40">
        <v>21767002.170000002</v>
      </c>
      <c r="K53" s="40">
        <v>23789537.57</v>
      </c>
    </row>
    <row r="54" spans="2:11" ht="30">
      <c r="B54" s="37" t="s">
        <v>67</v>
      </c>
      <c r="C54" s="4" t="s">
        <v>177</v>
      </c>
      <c r="D54" s="15" t="s">
        <v>178</v>
      </c>
      <c r="E54" s="10" t="s">
        <v>392</v>
      </c>
      <c r="F54" s="38">
        <v>202</v>
      </c>
      <c r="G54" s="39">
        <f t="shared" si="1"/>
        <v>0.87681222328327113</v>
      </c>
      <c r="H54" s="40">
        <v>0</v>
      </c>
      <c r="I54" s="41" t="s">
        <v>283</v>
      </c>
      <c r="J54" s="40">
        <v>28304446.34</v>
      </c>
      <c r="K54" s="40">
        <v>29872000</v>
      </c>
    </row>
    <row r="55" spans="2:11" ht="30">
      <c r="B55" s="37" t="s">
        <v>68</v>
      </c>
      <c r="C55" s="4" t="s">
        <v>177</v>
      </c>
      <c r="D55" s="15" t="s">
        <v>178</v>
      </c>
      <c r="E55" s="10" t="s">
        <v>392</v>
      </c>
      <c r="F55" s="38">
        <v>235</v>
      </c>
      <c r="G55" s="39">
        <f t="shared" si="1"/>
        <v>1.0200538241166768</v>
      </c>
      <c r="H55" s="40">
        <v>1152.42</v>
      </c>
      <c r="I55" s="41" t="s">
        <v>283</v>
      </c>
      <c r="J55" s="40">
        <v>31693533.449999999</v>
      </c>
      <c r="K55" s="40">
        <v>30336506.48</v>
      </c>
    </row>
    <row r="56" spans="2:11" ht="30">
      <c r="B56" s="37" t="s">
        <v>69</v>
      </c>
      <c r="C56" s="4" t="s">
        <v>177</v>
      </c>
      <c r="D56" s="15" t="s">
        <v>178</v>
      </c>
      <c r="E56" s="10" t="s">
        <v>392</v>
      </c>
      <c r="F56" s="38">
        <v>261</v>
      </c>
      <c r="G56" s="39">
        <f t="shared" si="1"/>
        <v>1.1329108429551176</v>
      </c>
      <c r="H56" s="40">
        <v>88.18</v>
      </c>
      <c r="I56" s="41" t="s">
        <v>283</v>
      </c>
      <c r="J56" s="40">
        <v>27677590.109999999</v>
      </c>
      <c r="K56" s="40">
        <v>29614303.039999999</v>
      </c>
    </row>
    <row r="57" spans="2:11" ht="30">
      <c r="B57" s="37" t="s">
        <v>70</v>
      </c>
      <c r="C57" s="4" t="s">
        <v>177</v>
      </c>
      <c r="D57" s="15" t="s">
        <v>178</v>
      </c>
      <c r="E57" s="10" t="s">
        <v>392</v>
      </c>
      <c r="F57" s="38">
        <v>70</v>
      </c>
      <c r="G57" s="39">
        <f t="shared" si="1"/>
        <v>0.30384581994964838</v>
      </c>
      <c r="H57" s="40">
        <v>0</v>
      </c>
      <c r="I57" s="41" t="s">
        <v>283</v>
      </c>
      <c r="J57" s="40">
        <v>13303754.539999999</v>
      </c>
      <c r="K57" s="40">
        <v>13761980.859999999</v>
      </c>
    </row>
    <row r="58" spans="2:11" ht="30">
      <c r="B58" s="37" t="s">
        <v>71</v>
      </c>
      <c r="C58" s="4" t="s">
        <v>177</v>
      </c>
      <c r="D58" s="15" t="s">
        <v>178</v>
      </c>
      <c r="E58" s="10" t="s">
        <v>392</v>
      </c>
      <c r="F58" s="38">
        <v>187</v>
      </c>
      <c r="G58" s="39">
        <f t="shared" si="1"/>
        <v>0.81170240472263222</v>
      </c>
      <c r="H58" s="40">
        <v>238.14</v>
      </c>
      <c r="I58" s="41" t="s">
        <v>283</v>
      </c>
      <c r="J58" s="40">
        <v>28486703.899999999</v>
      </c>
      <c r="K58" s="40">
        <v>21225089.149999999</v>
      </c>
    </row>
    <row r="59" spans="2:11" ht="30">
      <c r="B59" s="37" t="s">
        <v>72</v>
      </c>
      <c r="C59" s="4" t="s">
        <v>177</v>
      </c>
      <c r="D59" s="15" t="s">
        <v>178</v>
      </c>
      <c r="E59" s="10" t="s">
        <v>392</v>
      </c>
      <c r="F59" s="38">
        <v>181</v>
      </c>
      <c r="G59" s="39">
        <f t="shared" si="1"/>
        <v>0.78565847729837657</v>
      </c>
      <c r="H59" s="40">
        <v>135.72999999999999</v>
      </c>
      <c r="I59" s="41" t="s">
        <v>283</v>
      </c>
      <c r="J59" s="40">
        <v>22903774.260000002</v>
      </c>
      <c r="K59" s="40">
        <v>26696160.510000002</v>
      </c>
    </row>
    <row r="60" spans="2:11" ht="30">
      <c r="B60" s="37" t="s">
        <v>73</v>
      </c>
      <c r="C60" s="4" t="s">
        <v>177</v>
      </c>
      <c r="D60" s="15" t="s">
        <v>178</v>
      </c>
      <c r="E60" s="10" t="s">
        <v>392</v>
      </c>
      <c r="F60" s="38">
        <v>90</v>
      </c>
      <c r="G60" s="39">
        <f t="shared" si="1"/>
        <v>0.39065891136383368</v>
      </c>
      <c r="H60" s="40">
        <v>149.09</v>
      </c>
      <c r="I60" s="41" t="s">
        <v>283</v>
      </c>
      <c r="J60" s="40">
        <v>11980216.92</v>
      </c>
      <c r="K60" s="40">
        <v>11788300.75</v>
      </c>
    </row>
    <row r="61" spans="2:11" ht="30">
      <c r="B61" s="37" t="s">
        <v>74</v>
      </c>
      <c r="C61" s="4" t="s">
        <v>177</v>
      </c>
      <c r="D61" s="15" t="s">
        <v>178</v>
      </c>
      <c r="E61" s="10" t="s">
        <v>392</v>
      </c>
      <c r="F61" s="38">
        <v>140</v>
      </c>
      <c r="G61" s="39">
        <f t="shared" si="1"/>
        <v>0.60769163989929675</v>
      </c>
      <c r="H61" s="40">
        <v>199.75</v>
      </c>
      <c r="I61" s="41" t="s">
        <v>283</v>
      </c>
      <c r="J61" s="40">
        <v>17797395.460000001</v>
      </c>
      <c r="K61" s="40">
        <v>12181488.91</v>
      </c>
    </row>
    <row r="62" spans="2:11" ht="30">
      <c r="B62" s="37" t="s">
        <v>75</v>
      </c>
      <c r="C62" s="4" t="s">
        <v>177</v>
      </c>
      <c r="D62" s="15" t="s">
        <v>178</v>
      </c>
      <c r="E62" s="10" t="s">
        <v>392</v>
      </c>
      <c r="F62" s="38">
        <v>174</v>
      </c>
      <c r="G62" s="39">
        <f t="shared" si="1"/>
        <v>0.75527389530341171</v>
      </c>
      <c r="H62" s="40">
        <v>256.83999999999997</v>
      </c>
      <c r="I62" s="41" t="s">
        <v>283</v>
      </c>
      <c r="J62" s="40">
        <v>23922447.140000001</v>
      </c>
      <c r="K62" s="40">
        <v>20358231.170000002</v>
      </c>
    </row>
    <row r="63" spans="2:11" ht="30">
      <c r="B63" s="37" t="s">
        <v>76</v>
      </c>
      <c r="C63" s="4" t="s">
        <v>177</v>
      </c>
      <c r="D63" s="15" t="s">
        <v>178</v>
      </c>
      <c r="E63" s="10" t="s">
        <v>392</v>
      </c>
      <c r="F63" s="38">
        <v>142</v>
      </c>
      <c r="G63" s="39">
        <f t="shared" si="1"/>
        <v>0.61637294904071527</v>
      </c>
      <c r="H63" s="40">
        <v>221.93</v>
      </c>
      <c r="I63" s="41" t="s">
        <v>283</v>
      </c>
      <c r="J63" s="40">
        <v>24089136.91</v>
      </c>
      <c r="K63" s="40">
        <v>20282762.25</v>
      </c>
    </row>
    <row r="64" spans="2:11" ht="30">
      <c r="B64" s="37" t="s">
        <v>77</v>
      </c>
      <c r="C64" s="4" t="s">
        <v>177</v>
      </c>
      <c r="D64" s="15" t="s">
        <v>178</v>
      </c>
      <c r="E64" s="10" t="s">
        <v>392</v>
      </c>
      <c r="F64" s="38">
        <v>149</v>
      </c>
      <c r="G64" s="39">
        <f t="shared" si="1"/>
        <v>0.64675753103568012</v>
      </c>
      <c r="H64" s="40">
        <v>260.77999999999997</v>
      </c>
      <c r="I64" s="41" t="s">
        <v>283</v>
      </c>
      <c r="J64" s="40">
        <v>20741869.27</v>
      </c>
      <c r="K64" s="40">
        <v>18396272.329999998</v>
      </c>
    </row>
    <row r="65" spans="2:11" ht="30">
      <c r="B65" s="37" t="s">
        <v>78</v>
      </c>
      <c r="C65" s="4" t="s">
        <v>177</v>
      </c>
      <c r="D65" s="15" t="s">
        <v>178</v>
      </c>
      <c r="E65" s="10" t="s">
        <v>392</v>
      </c>
      <c r="F65" s="38">
        <v>163</v>
      </c>
      <c r="G65" s="39">
        <f t="shared" si="1"/>
        <v>0.70752669502560983</v>
      </c>
      <c r="H65" s="40">
        <v>90.63</v>
      </c>
      <c r="I65" s="41" t="s">
        <v>283</v>
      </c>
      <c r="J65" s="40">
        <v>14543216.68</v>
      </c>
      <c r="K65" s="40">
        <v>13268146.07</v>
      </c>
    </row>
    <row r="66" spans="2:11" ht="30">
      <c r="B66" s="37" t="s">
        <v>79</v>
      </c>
      <c r="C66" s="4" t="s">
        <v>177</v>
      </c>
      <c r="D66" s="15" t="s">
        <v>178</v>
      </c>
      <c r="E66" s="10" t="s">
        <v>392</v>
      </c>
      <c r="F66" s="38">
        <v>68</v>
      </c>
      <c r="G66" s="39">
        <f t="shared" si="1"/>
        <v>0.29516451080822986</v>
      </c>
      <c r="H66" s="40">
        <v>0</v>
      </c>
      <c r="I66" s="41" t="s">
        <v>283</v>
      </c>
      <c r="J66" s="40">
        <v>8730857.1500000004</v>
      </c>
      <c r="K66" s="40">
        <v>5041310.6100000003</v>
      </c>
    </row>
    <row r="67" spans="2:11" ht="30">
      <c r="B67" s="37" t="s">
        <v>80</v>
      </c>
      <c r="C67" s="4" t="s">
        <v>177</v>
      </c>
      <c r="D67" s="15" t="s">
        <v>178</v>
      </c>
      <c r="E67" s="10" t="s">
        <v>392</v>
      </c>
      <c r="F67" s="38">
        <v>94</v>
      </c>
      <c r="G67" s="39">
        <f t="shared" si="1"/>
        <v>0.40802152964667071</v>
      </c>
      <c r="H67" s="40">
        <v>12.8</v>
      </c>
      <c r="I67" s="41" t="s">
        <v>283</v>
      </c>
      <c r="J67" s="40">
        <v>16609096.99</v>
      </c>
      <c r="K67" s="40">
        <v>9533714.4700000007</v>
      </c>
    </row>
    <row r="68" spans="2:11" ht="30">
      <c r="B68" s="37" t="s">
        <v>81</v>
      </c>
      <c r="C68" s="4" t="s">
        <v>177</v>
      </c>
      <c r="D68" s="15" t="s">
        <v>178</v>
      </c>
      <c r="E68" s="10" t="s">
        <v>392</v>
      </c>
      <c r="F68" s="38">
        <v>385</v>
      </c>
      <c r="G68" s="39">
        <f t="shared" si="1"/>
        <v>1.6711520097230661</v>
      </c>
      <c r="H68" s="40">
        <v>592.29999999999995</v>
      </c>
      <c r="I68" s="41" t="s">
        <v>283</v>
      </c>
      <c r="J68" s="40">
        <v>32238247.940000001</v>
      </c>
      <c r="K68" s="40">
        <v>31312273.170000002</v>
      </c>
    </row>
    <row r="69" spans="2:11" ht="30">
      <c r="B69" s="37" t="s">
        <v>82</v>
      </c>
      <c r="C69" s="4" t="s">
        <v>177</v>
      </c>
      <c r="D69" s="15" t="s">
        <v>178</v>
      </c>
      <c r="E69" s="10" t="s">
        <v>392</v>
      </c>
      <c r="F69" s="38">
        <v>95</v>
      </c>
      <c r="G69" s="39">
        <f t="shared" si="1"/>
        <v>0.41236218421737997</v>
      </c>
      <c r="H69" s="40">
        <v>175.67</v>
      </c>
      <c r="I69" s="41" t="s">
        <v>283</v>
      </c>
      <c r="J69" s="40">
        <v>12210825.279999999</v>
      </c>
      <c r="K69" s="40">
        <v>11409092.68</v>
      </c>
    </row>
    <row r="70" spans="2:11" ht="30">
      <c r="B70" s="37" t="s">
        <v>83</v>
      </c>
      <c r="C70" s="4" t="s">
        <v>177</v>
      </c>
      <c r="D70" s="15" t="s">
        <v>178</v>
      </c>
      <c r="E70" s="10" t="s">
        <v>392</v>
      </c>
      <c r="F70" s="38">
        <v>88</v>
      </c>
      <c r="G70" s="39">
        <f t="shared" ref="G70:G101" si="2">(F70/$F$163)*100</f>
        <v>0.38197760222241511</v>
      </c>
      <c r="H70" s="40">
        <v>22.12</v>
      </c>
      <c r="I70" s="41" t="s">
        <v>283</v>
      </c>
      <c r="J70" s="40">
        <v>12058393.57</v>
      </c>
      <c r="K70" s="40">
        <v>8433186.4299999997</v>
      </c>
    </row>
    <row r="71" spans="2:11" ht="30">
      <c r="B71" s="37" t="s">
        <v>84</v>
      </c>
      <c r="C71" s="4" t="s">
        <v>177</v>
      </c>
      <c r="D71" s="15" t="s">
        <v>178</v>
      </c>
      <c r="E71" s="10" t="s">
        <v>392</v>
      </c>
      <c r="F71" s="38">
        <v>139</v>
      </c>
      <c r="G71" s="39">
        <f t="shared" si="2"/>
        <v>0.60335098532858755</v>
      </c>
      <c r="H71" s="40">
        <v>61.07</v>
      </c>
      <c r="I71" s="41" t="s">
        <v>283</v>
      </c>
      <c r="J71" s="40">
        <v>14993360.09</v>
      </c>
      <c r="K71" s="40">
        <v>12899755.67</v>
      </c>
    </row>
    <row r="72" spans="2:11" ht="30">
      <c r="B72" s="37" t="s">
        <v>85</v>
      </c>
      <c r="C72" s="4" t="s">
        <v>177</v>
      </c>
      <c r="D72" s="15" t="s">
        <v>178</v>
      </c>
      <c r="E72" s="10" t="s">
        <v>392</v>
      </c>
      <c r="F72" s="38">
        <v>115</v>
      </c>
      <c r="G72" s="39">
        <f t="shared" si="2"/>
        <v>0.49917527563156527</v>
      </c>
      <c r="H72" s="40">
        <v>173.77</v>
      </c>
      <c r="I72" s="41" t="s">
        <v>283</v>
      </c>
      <c r="J72" s="40">
        <v>14368217.109999999</v>
      </c>
      <c r="K72" s="40">
        <v>16641413.42</v>
      </c>
    </row>
    <row r="73" spans="2:11" ht="30">
      <c r="B73" s="37" t="s">
        <v>86</v>
      </c>
      <c r="C73" s="4" t="s">
        <v>177</v>
      </c>
      <c r="D73" s="15" t="s">
        <v>178</v>
      </c>
      <c r="E73" s="10" t="s">
        <v>392</v>
      </c>
      <c r="F73" s="38">
        <v>107</v>
      </c>
      <c r="G73" s="39">
        <f t="shared" si="2"/>
        <v>0.46445003906589116</v>
      </c>
      <c r="H73" s="40">
        <v>246.52</v>
      </c>
      <c r="I73" s="41" t="s">
        <v>283</v>
      </c>
      <c r="J73" s="40">
        <v>17978867.420000002</v>
      </c>
      <c r="K73" s="40">
        <v>16240981.060000001</v>
      </c>
    </row>
    <row r="74" spans="2:11" ht="30">
      <c r="B74" s="37" t="s">
        <v>87</v>
      </c>
      <c r="C74" s="4" t="s">
        <v>177</v>
      </c>
      <c r="D74" s="15" t="s">
        <v>178</v>
      </c>
      <c r="E74" s="10" t="s">
        <v>392</v>
      </c>
      <c r="F74" s="38">
        <v>81</v>
      </c>
      <c r="G74" s="39">
        <f t="shared" si="2"/>
        <v>0.35159302022745031</v>
      </c>
      <c r="H74" s="40">
        <v>0</v>
      </c>
      <c r="I74" s="41" t="s">
        <v>283</v>
      </c>
      <c r="J74" s="40">
        <v>17628876.32</v>
      </c>
      <c r="K74" s="40">
        <v>14433995.699999999</v>
      </c>
    </row>
    <row r="75" spans="2:11" ht="30">
      <c r="B75" s="37" t="s">
        <v>88</v>
      </c>
      <c r="C75" s="4" t="s">
        <v>177</v>
      </c>
      <c r="D75" s="15" t="s">
        <v>178</v>
      </c>
      <c r="E75" s="10" t="s">
        <v>392</v>
      </c>
      <c r="F75" s="38">
        <v>136</v>
      </c>
      <c r="G75" s="39">
        <f t="shared" si="2"/>
        <v>0.59032902161645973</v>
      </c>
      <c r="H75" s="40">
        <v>101.3</v>
      </c>
      <c r="I75" s="41" t="s">
        <v>283</v>
      </c>
      <c r="J75" s="40">
        <v>20416483.68</v>
      </c>
      <c r="K75" s="40">
        <v>20181434.449999999</v>
      </c>
    </row>
    <row r="76" spans="2:11" ht="30">
      <c r="B76" s="37" t="s">
        <v>89</v>
      </c>
      <c r="C76" s="4" t="s">
        <v>177</v>
      </c>
      <c r="D76" s="15" t="s">
        <v>178</v>
      </c>
      <c r="E76" s="10" t="s">
        <v>392</v>
      </c>
      <c r="F76" s="38">
        <v>61</v>
      </c>
      <c r="G76" s="39">
        <f t="shared" si="2"/>
        <v>0.26477992881326501</v>
      </c>
      <c r="H76" s="40">
        <v>120.15</v>
      </c>
      <c r="I76" s="41" t="s">
        <v>283</v>
      </c>
      <c r="J76" s="40">
        <v>12953228.51</v>
      </c>
      <c r="K76" s="40">
        <v>12953228.51</v>
      </c>
    </row>
    <row r="77" spans="2:11" ht="30">
      <c r="B77" s="37" t="s">
        <v>90</v>
      </c>
      <c r="C77" s="4" t="s">
        <v>177</v>
      </c>
      <c r="D77" s="15" t="s">
        <v>178</v>
      </c>
      <c r="E77" s="10" t="s">
        <v>392</v>
      </c>
      <c r="F77" s="38">
        <v>122</v>
      </c>
      <c r="G77" s="39">
        <f t="shared" si="2"/>
        <v>0.52955985762653002</v>
      </c>
      <c r="H77" s="40">
        <v>87.72</v>
      </c>
      <c r="I77" s="41" t="s">
        <v>283</v>
      </c>
      <c r="J77" s="40">
        <v>13162742.939999999</v>
      </c>
      <c r="K77" s="40">
        <v>10659332.32</v>
      </c>
    </row>
    <row r="78" spans="2:11" ht="30">
      <c r="B78" s="37" t="s">
        <v>91</v>
      </c>
      <c r="C78" s="4" t="s">
        <v>177</v>
      </c>
      <c r="D78" s="15" t="s">
        <v>178</v>
      </c>
      <c r="E78" s="10" t="s">
        <v>392</v>
      </c>
      <c r="F78" s="38">
        <v>106</v>
      </c>
      <c r="G78" s="39">
        <f t="shared" si="2"/>
        <v>0.46010938449518191</v>
      </c>
      <c r="H78" s="40">
        <v>15.1</v>
      </c>
      <c r="I78" s="41" t="s">
        <v>283</v>
      </c>
      <c r="J78" s="40">
        <v>24259918.25</v>
      </c>
      <c r="K78" s="40">
        <v>14750673.310000001</v>
      </c>
    </row>
    <row r="79" spans="2:11" ht="30">
      <c r="B79" s="37" t="s">
        <v>92</v>
      </c>
      <c r="C79" s="4" t="s">
        <v>177</v>
      </c>
      <c r="D79" s="15" t="s">
        <v>178</v>
      </c>
      <c r="E79" s="10" t="s">
        <v>392</v>
      </c>
      <c r="F79" s="38">
        <v>141</v>
      </c>
      <c r="G79" s="39">
        <f t="shared" si="2"/>
        <v>0.61203229447000607</v>
      </c>
      <c r="H79" s="40">
        <v>175.83</v>
      </c>
      <c r="I79" s="41" t="s">
        <v>283</v>
      </c>
      <c r="J79" s="40">
        <v>15770172.140000001</v>
      </c>
      <c r="K79" s="40">
        <v>16231538.66</v>
      </c>
    </row>
    <row r="80" spans="2:11" ht="30">
      <c r="B80" s="37" t="s">
        <v>93</v>
      </c>
      <c r="C80" s="4" t="s">
        <v>177</v>
      </c>
      <c r="D80" s="15" t="s">
        <v>178</v>
      </c>
      <c r="E80" s="10" t="s">
        <v>392</v>
      </c>
      <c r="F80" s="38">
        <v>147</v>
      </c>
      <c r="G80" s="39">
        <f t="shared" si="2"/>
        <v>0.63807622189426161</v>
      </c>
      <c r="H80" s="40">
        <v>35.9</v>
      </c>
      <c r="I80" s="41" t="s">
        <v>283</v>
      </c>
      <c r="J80" s="40">
        <v>24242223.030000001</v>
      </c>
      <c r="K80" s="40">
        <v>26056671.07</v>
      </c>
    </row>
    <row r="81" spans="2:11" ht="30">
      <c r="B81" s="37" t="s">
        <v>94</v>
      </c>
      <c r="C81" s="4" t="s">
        <v>177</v>
      </c>
      <c r="D81" s="15" t="s">
        <v>178</v>
      </c>
      <c r="E81" s="10" t="s">
        <v>392</v>
      </c>
      <c r="F81" s="38">
        <v>250</v>
      </c>
      <c r="G81" s="39">
        <f t="shared" si="2"/>
        <v>1.0851636426773159</v>
      </c>
      <c r="H81" s="40">
        <v>34.4</v>
      </c>
      <c r="I81" s="41" t="s">
        <v>283</v>
      </c>
      <c r="J81" s="40">
        <v>22399786.149999999</v>
      </c>
      <c r="K81" s="40">
        <v>31167901.530000001</v>
      </c>
    </row>
    <row r="82" spans="2:11" ht="30">
      <c r="B82" s="37" t="s">
        <v>95</v>
      </c>
      <c r="C82" s="4" t="s">
        <v>177</v>
      </c>
      <c r="D82" s="15" t="s">
        <v>178</v>
      </c>
      <c r="E82" s="10" t="s">
        <v>392</v>
      </c>
      <c r="F82" s="38">
        <v>97</v>
      </c>
      <c r="G82" s="39">
        <f t="shared" si="2"/>
        <v>0.42104349335879854</v>
      </c>
      <c r="H82" s="40">
        <v>269.25</v>
      </c>
      <c r="I82" s="41" t="s">
        <v>283</v>
      </c>
      <c r="J82" s="40">
        <v>12926316.83</v>
      </c>
      <c r="K82" s="40">
        <v>12682462.949999999</v>
      </c>
    </row>
    <row r="83" spans="2:11" ht="30">
      <c r="B83" s="37" t="s">
        <v>96</v>
      </c>
      <c r="C83" s="4" t="s">
        <v>177</v>
      </c>
      <c r="D83" s="15" t="s">
        <v>178</v>
      </c>
      <c r="E83" s="10" t="s">
        <v>392</v>
      </c>
      <c r="F83" s="38">
        <v>128</v>
      </c>
      <c r="G83" s="39">
        <f t="shared" si="2"/>
        <v>0.55560378505078567</v>
      </c>
      <c r="H83" s="40">
        <v>181.2</v>
      </c>
      <c r="I83" s="41" t="s">
        <v>283</v>
      </c>
      <c r="J83" s="40">
        <v>18049357.079999998</v>
      </c>
      <c r="K83" s="40">
        <v>21870398.129999999</v>
      </c>
    </row>
    <row r="84" spans="2:11" ht="30">
      <c r="B84" s="37" t="s">
        <v>97</v>
      </c>
      <c r="C84" s="4" t="s">
        <v>177</v>
      </c>
      <c r="D84" s="15" t="s">
        <v>178</v>
      </c>
      <c r="E84" s="10" t="s">
        <v>392</v>
      </c>
      <c r="F84" s="38">
        <v>151</v>
      </c>
      <c r="G84" s="39">
        <f t="shared" si="2"/>
        <v>0.65543884017709864</v>
      </c>
      <c r="H84" s="40">
        <v>287.79000000000002</v>
      </c>
      <c r="I84" s="41" t="s">
        <v>283</v>
      </c>
      <c r="J84" s="40">
        <v>25193262.579999998</v>
      </c>
      <c r="K84" s="40">
        <v>21534669.530000001</v>
      </c>
    </row>
    <row r="85" spans="2:11" ht="30">
      <c r="B85" s="37" t="s">
        <v>98</v>
      </c>
      <c r="C85" s="4" t="s">
        <v>177</v>
      </c>
      <c r="D85" s="15" t="s">
        <v>178</v>
      </c>
      <c r="E85" s="10" t="s">
        <v>392</v>
      </c>
      <c r="F85" s="38">
        <v>118</v>
      </c>
      <c r="G85" s="39">
        <f t="shared" si="2"/>
        <v>0.51219723934369299</v>
      </c>
      <c r="H85" s="40">
        <v>376.61</v>
      </c>
      <c r="I85" s="41" t="s">
        <v>283</v>
      </c>
      <c r="J85" s="40">
        <v>16437326.699999999</v>
      </c>
      <c r="K85" s="40">
        <v>20280802.649999999</v>
      </c>
    </row>
    <row r="86" spans="2:11" ht="30">
      <c r="B86" s="37" t="s">
        <v>99</v>
      </c>
      <c r="C86" s="4" t="s">
        <v>177</v>
      </c>
      <c r="D86" s="15" t="s">
        <v>178</v>
      </c>
      <c r="E86" s="10" t="s">
        <v>392</v>
      </c>
      <c r="F86" s="38">
        <v>229</v>
      </c>
      <c r="G86" s="39">
        <f t="shared" si="2"/>
        <v>0.99400989669242124</v>
      </c>
      <c r="H86" s="40">
        <v>191.8</v>
      </c>
      <c r="I86" s="41" t="s">
        <v>283</v>
      </c>
      <c r="J86" s="40">
        <v>22804918.170000002</v>
      </c>
      <c r="K86" s="40">
        <v>27261963.93</v>
      </c>
    </row>
    <row r="87" spans="2:11" ht="30">
      <c r="B87" s="37" t="s">
        <v>100</v>
      </c>
      <c r="C87" s="4" t="s">
        <v>177</v>
      </c>
      <c r="D87" s="15" t="s">
        <v>178</v>
      </c>
      <c r="E87" s="10" t="s">
        <v>392</v>
      </c>
      <c r="F87" s="38">
        <v>150</v>
      </c>
      <c r="G87" s="39">
        <f t="shared" si="2"/>
        <v>0.65109818560638943</v>
      </c>
      <c r="H87" s="40">
        <v>125.86</v>
      </c>
      <c r="I87" s="41" t="s">
        <v>283</v>
      </c>
      <c r="J87" s="40">
        <v>14848466.52</v>
      </c>
      <c r="K87" s="40">
        <v>12930501.470000001</v>
      </c>
    </row>
    <row r="88" spans="2:11" ht="30">
      <c r="B88" s="37" t="s">
        <v>101</v>
      </c>
      <c r="C88" s="4" t="s">
        <v>177</v>
      </c>
      <c r="D88" s="15" t="s">
        <v>178</v>
      </c>
      <c r="E88" s="10" t="s">
        <v>392</v>
      </c>
      <c r="F88" s="38">
        <v>120</v>
      </c>
      <c r="G88" s="39">
        <f t="shared" si="2"/>
        <v>0.5208785484851115</v>
      </c>
      <c r="H88" s="40">
        <v>460.34</v>
      </c>
      <c r="I88" s="41" t="s">
        <v>283</v>
      </c>
      <c r="J88" s="40">
        <v>19993282.390000001</v>
      </c>
      <c r="K88" s="40">
        <v>15251997.060000001</v>
      </c>
    </row>
    <row r="89" spans="2:11" ht="30">
      <c r="B89" s="37" t="s">
        <v>102</v>
      </c>
      <c r="C89" s="4" t="s">
        <v>177</v>
      </c>
      <c r="D89" s="15" t="s">
        <v>178</v>
      </c>
      <c r="E89" s="10" t="s">
        <v>392</v>
      </c>
      <c r="F89" s="38">
        <v>101</v>
      </c>
      <c r="G89" s="39">
        <f t="shared" si="2"/>
        <v>0.43840611164163557</v>
      </c>
      <c r="H89" s="40">
        <v>96.95</v>
      </c>
      <c r="I89" s="41" t="s">
        <v>283</v>
      </c>
      <c r="J89" s="40">
        <v>14848363.59</v>
      </c>
      <c r="K89" s="40">
        <v>12785896.33</v>
      </c>
    </row>
    <row r="90" spans="2:11" ht="30">
      <c r="B90" s="37" t="s">
        <v>103</v>
      </c>
      <c r="C90" s="4" t="s">
        <v>177</v>
      </c>
      <c r="D90" s="15" t="s">
        <v>178</v>
      </c>
      <c r="E90" s="10" t="s">
        <v>392</v>
      </c>
      <c r="F90" s="38">
        <v>95</v>
      </c>
      <c r="G90" s="39">
        <f t="shared" si="2"/>
        <v>0.41236218421737997</v>
      </c>
      <c r="H90" s="40">
        <v>83.38</v>
      </c>
      <c r="I90" s="41" t="s">
        <v>283</v>
      </c>
      <c r="J90" s="40">
        <v>15351753.23</v>
      </c>
      <c r="K90" s="40">
        <v>12782521.460000001</v>
      </c>
    </row>
    <row r="91" spans="2:11" ht="30">
      <c r="B91" s="37" t="s">
        <v>104</v>
      </c>
      <c r="C91" s="4" t="s">
        <v>177</v>
      </c>
      <c r="D91" s="15" t="s">
        <v>178</v>
      </c>
      <c r="E91" s="10" t="s">
        <v>392</v>
      </c>
      <c r="F91" s="38">
        <v>70</v>
      </c>
      <c r="G91" s="39">
        <f t="shared" si="2"/>
        <v>0.30384581994964838</v>
      </c>
      <c r="H91" s="40">
        <v>186.54</v>
      </c>
      <c r="I91" s="41" t="s">
        <v>283</v>
      </c>
      <c r="J91" s="40">
        <v>13187914.74</v>
      </c>
      <c r="K91" s="40">
        <v>13704850.039999999</v>
      </c>
    </row>
    <row r="92" spans="2:11" ht="30">
      <c r="B92" s="37" t="s">
        <v>105</v>
      </c>
      <c r="C92" s="4" t="s">
        <v>177</v>
      </c>
      <c r="D92" s="15" t="s">
        <v>178</v>
      </c>
      <c r="E92" s="10" t="s">
        <v>392</v>
      </c>
      <c r="F92" s="38">
        <v>71</v>
      </c>
      <c r="G92" s="39">
        <f t="shared" si="2"/>
        <v>0.30818647452035763</v>
      </c>
      <c r="H92" s="40">
        <v>309.58</v>
      </c>
      <c r="I92" s="41" t="s">
        <v>283</v>
      </c>
      <c r="J92" s="40">
        <v>11605548.17</v>
      </c>
      <c r="K92" s="40">
        <v>14433137.699999999</v>
      </c>
    </row>
    <row r="93" spans="2:11" ht="31.5">
      <c r="B93" s="37" t="s">
        <v>106</v>
      </c>
      <c r="C93" s="4" t="s">
        <v>177</v>
      </c>
      <c r="D93" s="15" t="s">
        <v>178</v>
      </c>
      <c r="E93" s="10" t="s">
        <v>392</v>
      </c>
      <c r="F93" s="38">
        <v>131</v>
      </c>
      <c r="G93" s="39">
        <f t="shared" si="2"/>
        <v>0.56862574876291339</v>
      </c>
      <c r="H93" s="40">
        <v>217.02</v>
      </c>
      <c r="I93" s="41" t="s">
        <v>283</v>
      </c>
      <c r="J93" s="40">
        <v>11937761.24</v>
      </c>
      <c r="K93" s="40">
        <v>10980499.029999999</v>
      </c>
    </row>
    <row r="94" spans="2:11" ht="30">
      <c r="B94" s="37" t="s">
        <v>107</v>
      </c>
      <c r="C94" s="4" t="s">
        <v>177</v>
      </c>
      <c r="D94" s="15" t="s">
        <v>178</v>
      </c>
      <c r="E94" s="10" t="s">
        <v>392</v>
      </c>
      <c r="F94" s="38">
        <v>147</v>
      </c>
      <c r="G94" s="39">
        <f t="shared" si="2"/>
        <v>0.63807622189426161</v>
      </c>
      <c r="H94" s="40">
        <v>94.23</v>
      </c>
      <c r="I94" s="41" t="s">
        <v>283</v>
      </c>
      <c r="J94" s="40">
        <v>18392970.059999999</v>
      </c>
      <c r="K94" s="40">
        <v>19734437.68</v>
      </c>
    </row>
    <row r="95" spans="2:11" ht="30">
      <c r="B95" s="37" t="s">
        <v>108</v>
      </c>
      <c r="C95" s="4" t="s">
        <v>177</v>
      </c>
      <c r="D95" s="15" t="s">
        <v>178</v>
      </c>
      <c r="E95" s="10" t="s">
        <v>392</v>
      </c>
      <c r="F95" s="38">
        <v>84</v>
      </c>
      <c r="G95" s="39">
        <f t="shared" si="2"/>
        <v>0.36461498393957809</v>
      </c>
      <c r="H95" s="40">
        <v>112.63</v>
      </c>
      <c r="I95" s="41" t="s">
        <v>283</v>
      </c>
      <c r="J95" s="40">
        <v>11241274.779999999</v>
      </c>
      <c r="K95" s="40">
        <v>7174807.8899999997</v>
      </c>
    </row>
    <row r="96" spans="2:11" ht="30">
      <c r="B96" s="37" t="s">
        <v>109</v>
      </c>
      <c r="C96" s="4" t="s">
        <v>177</v>
      </c>
      <c r="D96" s="15" t="s">
        <v>178</v>
      </c>
      <c r="E96" s="10" t="s">
        <v>392</v>
      </c>
      <c r="F96" s="38">
        <v>194</v>
      </c>
      <c r="G96" s="39">
        <f t="shared" si="2"/>
        <v>0.84208698671759707</v>
      </c>
      <c r="H96" s="40">
        <v>203.34</v>
      </c>
      <c r="I96" s="41" t="s">
        <v>283</v>
      </c>
      <c r="J96" s="40">
        <v>28017746.100000001</v>
      </c>
      <c r="K96" s="40">
        <v>28136215.620000001</v>
      </c>
    </row>
    <row r="97" spans="2:11" ht="30">
      <c r="B97" s="37" t="s">
        <v>110</v>
      </c>
      <c r="C97" s="4" t="s">
        <v>177</v>
      </c>
      <c r="D97" s="15" t="s">
        <v>178</v>
      </c>
      <c r="E97" s="10" t="s">
        <v>392</v>
      </c>
      <c r="F97" s="38">
        <v>94</v>
      </c>
      <c r="G97" s="39">
        <f t="shared" si="2"/>
        <v>0.40802152964667071</v>
      </c>
      <c r="H97" s="40">
        <v>65.7</v>
      </c>
      <c r="I97" s="41" t="s">
        <v>283</v>
      </c>
      <c r="J97" s="40">
        <v>12495933.01</v>
      </c>
      <c r="K97" s="40">
        <v>8015014.3799999999</v>
      </c>
    </row>
    <row r="98" spans="2:11" ht="30">
      <c r="B98" s="37" t="s">
        <v>111</v>
      </c>
      <c r="C98" s="4" t="s">
        <v>177</v>
      </c>
      <c r="D98" s="15" t="s">
        <v>178</v>
      </c>
      <c r="E98" s="10" t="s">
        <v>392</v>
      </c>
      <c r="F98" s="38">
        <v>80</v>
      </c>
      <c r="G98" s="39">
        <f t="shared" si="2"/>
        <v>0.347252365656741</v>
      </c>
      <c r="H98" s="40">
        <v>177</v>
      </c>
      <c r="I98" s="41" t="s">
        <v>283</v>
      </c>
      <c r="J98" s="40">
        <v>14824183.91</v>
      </c>
      <c r="K98" s="40">
        <v>13686351.49</v>
      </c>
    </row>
    <row r="99" spans="2:11" ht="30">
      <c r="B99" s="37" t="s">
        <v>112</v>
      </c>
      <c r="C99" s="4" t="s">
        <v>177</v>
      </c>
      <c r="D99" s="15" t="s">
        <v>178</v>
      </c>
      <c r="E99" s="10" t="s">
        <v>392</v>
      </c>
      <c r="F99" s="38">
        <v>74</v>
      </c>
      <c r="G99" s="39">
        <f t="shared" si="2"/>
        <v>0.32120843823248546</v>
      </c>
      <c r="H99" s="40">
        <v>0</v>
      </c>
      <c r="I99" s="41" t="s">
        <v>283</v>
      </c>
      <c r="J99" s="40">
        <v>17617839.460000001</v>
      </c>
      <c r="K99" s="40">
        <v>18203916.879999999</v>
      </c>
    </row>
    <row r="100" spans="2:11" ht="30">
      <c r="B100" s="37" t="s">
        <v>113</v>
      </c>
      <c r="C100" s="4" t="s">
        <v>177</v>
      </c>
      <c r="D100" s="15" t="s">
        <v>178</v>
      </c>
      <c r="E100" s="10" t="s">
        <v>392</v>
      </c>
      <c r="F100" s="38">
        <v>125</v>
      </c>
      <c r="G100" s="39">
        <f t="shared" si="2"/>
        <v>0.54258182133865795</v>
      </c>
      <c r="H100" s="40">
        <v>40.229999999999997</v>
      </c>
      <c r="I100" s="41" t="s">
        <v>283</v>
      </c>
      <c r="J100" s="40">
        <v>16944422.440000001</v>
      </c>
      <c r="K100" s="40">
        <v>16687608.32</v>
      </c>
    </row>
    <row r="101" spans="2:11" ht="30">
      <c r="B101" s="37" t="s">
        <v>114</v>
      </c>
      <c r="C101" s="4" t="s">
        <v>177</v>
      </c>
      <c r="D101" s="15" t="s">
        <v>178</v>
      </c>
      <c r="E101" s="10" t="s">
        <v>392</v>
      </c>
      <c r="F101" s="38">
        <v>218</v>
      </c>
      <c r="G101" s="39">
        <f t="shared" si="2"/>
        <v>0.94626269641461935</v>
      </c>
      <c r="H101" s="40">
        <v>268.18</v>
      </c>
      <c r="I101" s="41" t="s">
        <v>283</v>
      </c>
      <c r="J101" s="40">
        <v>35414412.700000003</v>
      </c>
      <c r="K101" s="40">
        <v>40615715.549999997</v>
      </c>
    </row>
    <row r="102" spans="2:11" ht="30">
      <c r="B102" s="37" t="s">
        <v>115</v>
      </c>
      <c r="C102" s="4" t="s">
        <v>177</v>
      </c>
      <c r="D102" s="15" t="s">
        <v>178</v>
      </c>
      <c r="E102" s="10" t="s">
        <v>392</v>
      </c>
      <c r="F102" s="38">
        <v>111</v>
      </c>
      <c r="G102" s="39">
        <f t="shared" ref="G102:G133" si="3">(F102/$F$163)*100</f>
        <v>0.48181265734872819</v>
      </c>
      <c r="H102" s="40">
        <v>0.9</v>
      </c>
      <c r="I102" s="41" t="s">
        <v>283</v>
      </c>
      <c r="J102" s="40">
        <v>13625102.109999999</v>
      </c>
      <c r="K102" s="40">
        <v>14717039.43</v>
      </c>
    </row>
    <row r="103" spans="2:11" ht="30">
      <c r="B103" s="37" t="s">
        <v>116</v>
      </c>
      <c r="C103" s="4" t="s">
        <v>177</v>
      </c>
      <c r="D103" s="15" t="s">
        <v>178</v>
      </c>
      <c r="E103" s="10" t="s">
        <v>392</v>
      </c>
      <c r="F103" s="38">
        <v>82</v>
      </c>
      <c r="G103" s="39">
        <f t="shared" si="3"/>
        <v>0.35593367479815957</v>
      </c>
      <c r="H103" s="40">
        <v>53.16</v>
      </c>
      <c r="I103" s="41" t="s">
        <v>283</v>
      </c>
      <c r="J103" s="40">
        <v>19231272.289999999</v>
      </c>
      <c r="K103" s="40">
        <v>17453998.969999999</v>
      </c>
    </row>
    <row r="104" spans="2:11" ht="30">
      <c r="B104" s="37" t="s">
        <v>117</v>
      </c>
      <c r="C104" s="4" t="s">
        <v>177</v>
      </c>
      <c r="D104" s="15" t="s">
        <v>178</v>
      </c>
      <c r="E104" s="10" t="s">
        <v>392</v>
      </c>
      <c r="F104" s="38">
        <v>74</v>
      </c>
      <c r="G104" s="39">
        <f t="shared" si="3"/>
        <v>0.32120843823248546</v>
      </c>
      <c r="H104" s="40">
        <v>127.23</v>
      </c>
      <c r="I104" s="41" t="s">
        <v>283</v>
      </c>
      <c r="J104" s="40">
        <v>12718133.65</v>
      </c>
      <c r="K104" s="40">
        <v>14773638.4</v>
      </c>
    </row>
    <row r="105" spans="2:11" ht="30">
      <c r="B105" s="37" t="s">
        <v>118</v>
      </c>
      <c r="C105" s="4" t="s">
        <v>177</v>
      </c>
      <c r="D105" s="15" t="s">
        <v>178</v>
      </c>
      <c r="E105" s="10" t="s">
        <v>392</v>
      </c>
      <c r="F105" s="38">
        <v>102</v>
      </c>
      <c r="G105" s="39">
        <f t="shared" si="3"/>
        <v>0.44274676621234482</v>
      </c>
      <c r="H105" s="40">
        <v>128.88</v>
      </c>
      <c r="I105" s="41" t="s">
        <v>283</v>
      </c>
      <c r="J105" s="40">
        <v>15221502.66</v>
      </c>
      <c r="K105" s="40">
        <v>12157743.18</v>
      </c>
    </row>
    <row r="106" spans="2:11" ht="30">
      <c r="B106" s="37" t="s">
        <v>119</v>
      </c>
      <c r="C106" s="4" t="s">
        <v>177</v>
      </c>
      <c r="D106" s="15" t="s">
        <v>178</v>
      </c>
      <c r="E106" s="10" t="s">
        <v>392</v>
      </c>
      <c r="F106" s="38">
        <v>53</v>
      </c>
      <c r="G106" s="39">
        <f t="shared" si="3"/>
        <v>0.23005469224759095</v>
      </c>
      <c r="H106" s="40">
        <v>60.55</v>
      </c>
      <c r="I106" s="41" t="s">
        <v>283</v>
      </c>
      <c r="J106" s="40">
        <v>11623315.119999999</v>
      </c>
      <c r="K106" s="40">
        <v>11626172.4</v>
      </c>
    </row>
    <row r="107" spans="2:11" ht="30">
      <c r="B107" s="37" t="s">
        <v>120</v>
      </c>
      <c r="C107" s="4" t="s">
        <v>177</v>
      </c>
      <c r="D107" s="15" t="s">
        <v>178</v>
      </c>
      <c r="E107" s="10" t="s">
        <v>392</v>
      </c>
      <c r="F107" s="38">
        <v>62</v>
      </c>
      <c r="G107" s="39">
        <f t="shared" si="3"/>
        <v>0.26912058338397432</v>
      </c>
      <c r="H107" s="40">
        <v>67.209999999999994</v>
      </c>
      <c r="I107" s="41" t="s">
        <v>283</v>
      </c>
      <c r="J107" s="42">
        <v>11829737.359999999</v>
      </c>
      <c r="K107" s="43">
        <v>9207492.4700000007</v>
      </c>
    </row>
    <row r="108" spans="2:11" ht="30">
      <c r="B108" s="37" t="s">
        <v>121</v>
      </c>
      <c r="C108" s="4" t="s">
        <v>177</v>
      </c>
      <c r="D108" s="15" t="s">
        <v>178</v>
      </c>
      <c r="E108" s="10" t="s">
        <v>392</v>
      </c>
      <c r="F108" s="38">
        <v>91</v>
      </c>
      <c r="G108" s="39">
        <f t="shared" si="3"/>
        <v>0.39499956593454294</v>
      </c>
      <c r="H108" s="40">
        <v>235.88</v>
      </c>
      <c r="I108" s="41" t="s">
        <v>283</v>
      </c>
      <c r="J108" s="42">
        <v>14484178.57</v>
      </c>
      <c r="K108" s="43">
        <v>13200968.74</v>
      </c>
    </row>
    <row r="109" spans="2:11" ht="30">
      <c r="B109" s="37" t="s">
        <v>122</v>
      </c>
      <c r="C109" s="4" t="s">
        <v>177</v>
      </c>
      <c r="D109" s="15" t="s">
        <v>178</v>
      </c>
      <c r="E109" s="10" t="s">
        <v>392</v>
      </c>
      <c r="F109" s="38">
        <v>109</v>
      </c>
      <c r="G109" s="39">
        <f t="shared" si="3"/>
        <v>0.47313134820730968</v>
      </c>
      <c r="H109" s="40">
        <v>84.34</v>
      </c>
      <c r="I109" s="41" t="s">
        <v>283</v>
      </c>
      <c r="J109" s="42">
        <v>13862814.58</v>
      </c>
      <c r="K109" s="43">
        <v>10064591.939999999</v>
      </c>
    </row>
    <row r="110" spans="2:11" ht="30">
      <c r="B110" s="37" t="s">
        <v>123</v>
      </c>
      <c r="C110" s="4" t="s">
        <v>177</v>
      </c>
      <c r="D110" s="15" t="s">
        <v>178</v>
      </c>
      <c r="E110" s="10" t="s">
        <v>392</v>
      </c>
      <c r="F110" s="38">
        <v>124</v>
      </c>
      <c r="G110" s="39">
        <f t="shared" si="3"/>
        <v>0.53824116676794864</v>
      </c>
      <c r="H110" s="40">
        <v>102.4</v>
      </c>
      <c r="I110" s="41" t="s">
        <v>283</v>
      </c>
      <c r="J110" s="40">
        <v>20889214.960000001</v>
      </c>
      <c r="K110" s="40">
        <v>14683140.609999999</v>
      </c>
    </row>
    <row r="111" spans="2:11" ht="30">
      <c r="B111" s="37" t="s">
        <v>124</v>
      </c>
      <c r="C111" s="4" t="s">
        <v>177</v>
      </c>
      <c r="D111" s="15" t="s">
        <v>178</v>
      </c>
      <c r="E111" s="10" t="s">
        <v>392</v>
      </c>
      <c r="F111" s="38">
        <v>179</v>
      </c>
      <c r="G111" s="39">
        <f t="shared" si="3"/>
        <v>0.77697716815695816</v>
      </c>
      <c r="H111" s="40">
        <v>8.06</v>
      </c>
      <c r="I111" s="41" t="s">
        <v>283</v>
      </c>
      <c r="J111" s="40">
        <v>25247462.670000002</v>
      </c>
      <c r="K111" s="40">
        <v>23434946.75</v>
      </c>
    </row>
    <row r="112" spans="2:11" ht="30">
      <c r="B112" s="37" t="s">
        <v>125</v>
      </c>
      <c r="C112" s="4" t="s">
        <v>177</v>
      </c>
      <c r="D112" s="15" t="s">
        <v>178</v>
      </c>
      <c r="E112" s="10" t="s">
        <v>392</v>
      </c>
      <c r="F112" s="38">
        <v>157</v>
      </c>
      <c r="G112" s="39">
        <f t="shared" si="3"/>
        <v>0.68148276760135429</v>
      </c>
      <c r="H112" s="40">
        <v>230.63</v>
      </c>
      <c r="I112" s="41" t="s">
        <v>283</v>
      </c>
      <c r="J112" s="40">
        <v>18105306.260000002</v>
      </c>
      <c r="K112" s="40">
        <v>20093839.75</v>
      </c>
    </row>
    <row r="113" spans="2:11" ht="30">
      <c r="B113" s="37" t="s">
        <v>126</v>
      </c>
      <c r="C113" s="4" t="s">
        <v>177</v>
      </c>
      <c r="D113" s="15" t="s">
        <v>178</v>
      </c>
      <c r="E113" s="10" t="s">
        <v>392</v>
      </c>
      <c r="F113" s="38">
        <v>77</v>
      </c>
      <c r="G113" s="39">
        <f t="shared" si="3"/>
        <v>0.33423040194461323</v>
      </c>
      <c r="H113" s="40">
        <v>0</v>
      </c>
      <c r="I113" s="41" t="s">
        <v>283</v>
      </c>
      <c r="J113" s="40">
        <v>12439159.73</v>
      </c>
      <c r="K113" s="40">
        <v>12726066.029999999</v>
      </c>
    </row>
    <row r="114" spans="2:11" ht="30">
      <c r="B114" s="37" t="s">
        <v>127</v>
      </c>
      <c r="C114" s="4" t="s">
        <v>177</v>
      </c>
      <c r="D114" s="15" t="s">
        <v>178</v>
      </c>
      <c r="E114" s="10" t="s">
        <v>392</v>
      </c>
      <c r="F114" s="38">
        <v>68</v>
      </c>
      <c r="G114" s="39">
        <f t="shared" si="3"/>
        <v>0.29516451080822986</v>
      </c>
      <c r="H114" s="40">
        <v>0</v>
      </c>
      <c r="I114" s="41" t="s">
        <v>283</v>
      </c>
      <c r="J114" s="40">
        <v>12079942.439999999</v>
      </c>
      <c r="K114" s="40">
        <v>12403165.439999999</v>
      </c>
    </row>
    <row r="115" spans="2:11" ht="30">
      <c r="B115" s="37" t="s">
        <v>128</v>
      </c>
      <c r="C115" s="4" t="s">
        <v>177</v>
      </c>
      <c r="D115" s="15" t="s">
        <v>178</v>
      </c>
      <c r="E115" s="10" t="s">
        <v>392</v>
      </c>
      <c r="F115" s="38">
        <v>159</v>
      </c>
      <c r="G115" s="39">
        <f t="shared" si="3"/>
        <v>0.6901640767427728</v>
      </c>
      <c r="H115" s="40">
        <v>128.30000000000001</v>
      </c>
      <c r="I115" s="41" t="s">
        <v>283</v>
      </c>
      <c r="J115" s="40">
        <v>20626466.890000001</v>
      </c>
      <c r="K115" s="40">
        <v>21815886.539999999</v>
      </c>
    </row>
    <row r="116" spans="2:11" ht="30">
      <c r="B116" s="37" t="s">
        <v>129</v>
      </c>
      <c r="C116" s="4" t="s">
        <v>177</v>
      </c>
      <c r="D116" s="15" t="s">
        <v>178</v>
      </c>
      <c r="E116" s="10" t="s">
        <v>392</v>
      </c>
      <c r="F116" s="38">
        <v>266</v>
      </c>
      <c r="G116" s="39">
        <f t="shared" si="3"/>
        <v>1.1546141158086638</v>
      </c>
      <c r="H116" s="40">
        <v>246.4</v>
      </c>
      <c r="I116" s="41" t="s">
        <v>283</v>
      </c>
      <c r="J116" s="40">
        <v>35309601.75</v>
      </c>
      <c r="K116" s="40">
        <v>34815342.299999997</v>
      </c>
    </row>
    <row r="117" spans="2:11" ht="30">
      <c r="B117" s="37" t="s">
        <v>130</v>
      </c>
      <c r="C117" s="4" t="s">
        <v>177</v>
      </c>
      <c r="D117" s="15" t="s">
        <v>178</v>
      </c>
      <c r="E117" s="10" t="s">
        <v>392</v>
      </c>
      <c r="F117" s="38">
        <v>49</v>
      </c>
      <c r="G117" s="39">
        <f t="shared" si="3"/>
        <v>0.2126920739647539</v>
      </c>
      <c r="H117" s="40">
        <v>0</v>
      </c>
      <c r="I117" s="41" t="s">
        <v>283</v>
      </c>
      <c r="J117" s="40">
        <v>12125253.619999999</v>
      </c>
      <c r="K117" s="40">
        <v>8544698.1600000001</v>
      </c>
    </row>
    <row r="118" spans="2:11" ht="30">
      <c r="B118" s="37" t="s">
        <v>131</v>
      </c>
      <c r="C118" s="4" t="s">
        <v>177</v>
      </c>
      <c r="D118" s="15" t="s">
        <v>178</v>
      </c>
      <c r="E118" s="10" t="s">
        <v>392</v>
      </c>
      <c r="F118" s="38">
        <v>98</v>
      </c>
      <c r="G118" s="39">
        <f t="shared" si="3"/>
        <v>0.42538414792950779</v>
      </c>
      <c r="H118" s="40">
        <v>41.9</v>
      </c>
      <c r="I118" s="41" t="s">
        <v>283</v>
      </c>
      <c r="J118" s="40">
        <v>13672283.26</v>
      </c>
      <c r="K118" s="40">
        <v>13597934.470000001</v>
      </c>
    </row>
    <row r="119" spans="2:11" ht="30">
      <c r="B119" s="37" t="s">
        <v>132</v>
      </c>
      <c r="C119" s="4" t="s">
        <v>177</v>
      </c>
      <c r="D119" s="15" t="s">
        <v>178</v>
      </c>
      <c r="E119" s="10" t="s">
        <v>392</v>
      </c>
      <c r="F119" s="38">
        <v>61</v>
      </c>
      <c r="G119" s="39">
        <f t="shared" si="3"/>
        <v>0.26477992881326501</v>
      </c>
      <c r="H119" s="40">
        <v>31.34</v>
      </c>
      <c r="I119" s="41" t="s">
        <v>283</v>
      </c>
      <c r="J119" s="40">
        <v>13144279.130000001</v>
      </c>
      <c r="K119" s="40">
        <v>8647142.5</v>
      </c>
    </row>
    <row r="120" spans="2:11" ht="30">
      <c r="B120" s="37" t="s">
        <v>133</v>
      </c>
      <c r="C120" s="4" t="s">
        <v>177</v>
      </c>
      <c r="D120" s="15" t="s">
        <v>178</v>
      </c>
      <c r="E120" s="10" t="s">
        <v>392</v>
      </c>
      <c r="F120" s="38">
        <v>200</v>
      </c>
      <c r="G120" s="39">
        <f t="shared" si="3"/>
        <v>0.86813091414185262</v>
      </c>
      <c r="H120" s="40">
        <v>0</v>
      </c>
      <c r="I120" s="41" t="s">
        <v>283</v>
      </c>
      <c r="J120" s="40">
        <v>18869544.690000001</v>
      </c>
      <c r="K120" s="40">
        <v>17296591.600000001</v>
      </c>
    </row>
    <row r="121" spans="2:11" ht="30">
      <c r="B121" s="37" t="s">
        <v>134</v>
      </c>
      <c r="C121" s="4" t="s">
        <v>177</v>
      </c>
      <c r="D121" s="15" t="s">
        <v>178</v>
      </c>
      <c r="E121" s="10" t="s">
        <v>392</v>
      </c>
      <c r="F121" s="38">
        <v>87</v>
      </c>
      <c r="G121" s="39">
        <f t="shared" si="3"/>
        <v>0.37763694765170586</v>
      </c>
      <c r="H121" s="40">
        <v>89.28</v>
      </c>
      <c r="I121" s="41" t="s">
        <v>283</v>
      </c>
      <c r="J121" s="40">
        <v>14105522.710000001</v>
      </c>
      <c r="K121" s="40">
        <v>14568010.300000001</v>
      </c>
    </row>
    <row r="122" spans="2:11" ht="30">
      <c r="B122" s="37" t="s">
        <v>135</v>
      </c>
      <c r="C122" s="4" t="s">
        <v>177</v>
      </c>
      <c r="D122" s="15" t="s">
        <v>178</v>
      </c>
      <c r="E122" s="10" t="s">
        <v>392</v>
      </c>
      <c r="F122" s="38">
        <v>119</v>
      </c>
      <c r="G122" s="39">
        <f t="shared" si="3"/>
        <v>0.5165378939144023</v>
      </c>
      <c r="H122" s="40">
        <v>460.47</v>
      </c>
      <c r="I122" s="41" t="s">
        <v>283</v>
      </c>
      <c r="J122" s="40">
        <v>15645939.560000001</v>
      </c>
      <c r="K122" s="40">
        <v>14761580.970000001</v>
      </c>
    </row>
    <row r="123" spans="2:11" ht="30">
      <c r="B123" s="37" t="s">
        <v>136</v>
      </c>
      <c r="C123" s="4" t="s">
        <v>177</v>
      </c>
      <c r="D123" s="15" t="s">
        <v>178</v>
      </c>
      <c r="E123" s="10" t="s">
        <v>392</v>
      </c>
      <c r="F123" s="38">
        <v>192</v>
      </c>
      <c r="G123" s="39">
        <f t="shared" si="3"/>
        <v>0.83340567757617845</v>
      </c>
      <c r="H123" s="40">
        <v>253.16</v>
      </c>
      <c r="I123" s="41" t="s">
        <v>283</v>
      </c>
      <c r="J123" s="40">
        <v>20645321.690000001</v>
      </c>
      <c r="K123" s="40">
        <v>23914627.870000001</v>
      </c>
    </row>
    <row r="124" spans="2:11" ht="30">
      <c r="B124" s="37" t="s">
        <v>137</v>
      </c>
      <c r="C124" s="4" t="s">
        <v>177</v>
      </c>
      <c r="D124" s="15" t="s">
        <v>178</v>
      </c>
      <c r="E124" s="10" t="s">
        <v>392</v>
      </c>
      <c r="F124" s="38">
        <v>42</v>
      </c>
      <c r="G124" s="39">
        <f t="shared" si="3"/>
        <v>0.18230749196978904</v>
      </c>
      <c r="H124" s="40">
        <v>0</v>
      </c>
      <c r="I124" s="41" t="s">
        <v>283</v>
      </c>
      <c r="J124" s="40">
        <v>14824183.91</v>
      </c>
      <c r="K124" s="40">
        <v>13686351.49</v>
      </c>
    </row>
    <row r="125" spans="2:11" ht="30">
      <c r="B125" s="37" t="s">
        <v>138</v>
      </c>
      <c r="C125" s="4" t="s">
        <v>177</v>
      </c>
      <c r="D125" s="15" t="s">
        <v>178</v>
      </c>
      <c r="E125" s="10" t="s">
        <v>392</v>
      </c>
      <c r="F125" s="38">
        <v>155</v>
      </c>
      <c r="G125" s="39">
        <f t="shared" si="3"/>
        <v>0.67280145845993578</v>
      </c>
      <c r="H125" s="40">
        <v>116.4</v>
      </c>
      <c r="I125" s="41" t="s">
        <v>283</v>
      </c>
      <c r="J125" s="40">
        <v>22338948.559999999</v>
      </c>
      <c r="K125" s="40">
        <v>17992632.039999999</v>
      </c>
    </row>
    <row r="126" spans="2:11" ht="31.5">
      <c r="B126" s="37" t="s">
        <v>139</v>
      </c>
      <c r="C126" s="4" t="s">
        <v>177</v>
      </c>
      <c r="D126" s="15" t="s">
        <v>178</v>
      </c>
      <c r="E126" s="10" t="s">
        <v>392</v>
      </c>
      <c r="F126" s="38">
        <v>262</v>
      </c>
      <c r="G126" s="39">
        <f t="shared" si="3"/>
        <v>1.1372514975258268</v>
      </c>
      <c r="H126" s="40">
        <v>1019.61</v>
      </c>
      <c r="I126" s="41" t="s">
        <v>283</v>
      </c>
      <c r="J126" s="40">
        <v>30078970.170000002</v>
      </c>
      <c r="K126" s="40">
        <v>33394197.52</v>
      </c>
    </row>
    <row r="127" spans="2:11" ht="30">
      <c r="B127" s="37" t="s">
        <v>140</v>
      </c>
      <c r="C127" s="4" t="s">
        <v>177</v>
      </c>
      <c r="D127" s="15" t="s">
        <v>178</v>
      </c>
      <c r="E127" s="10" t="s">
        <v>392</v>
      </c>
      <c r="F127" s="38">
        <v>98</v>
      </c>
      <c r="G127" s="39">
        <f t="shared" si="3"/>
        <v>0.42538414792950779</v>
      </c>
      <c r="H127" s="40">
        <v>95.84</v>
      </c>
      <c r="I127" s="41" t="s">
        <v>283</v>
      </c>
      <c r="J127" s="40">
        <v>24644420.949999999</v>
      </c>
      <c r="K127" s="40">
        <v>22273714.440000001</v>
      </c>
    </row>
    <row r="128" spans="2:11" ht="30">
      <c r="B128" s="37" t="s">
        <v>141</v>
      </c>
      <c r="C128" s="4" t="s">
        <v>177</v>
      </c>
      <c r="D128" s="15" t="s">
        <v>178</v>
      </c>
      <c r="E128" s="10" t="s">
        <v>392</v>
      </c>
      <c r="F128" s="38">
        <v>177</v>
      </c>
      <c r="G128" s="39">
        <f t="shared" si="3"/>
        <v>0.76829585901553954</v>
      </c>
      <c r="H128" s="40">
        <v>613.34</v>
      </c>
      <c r="I128" s="41" t="s">
        <v>283</v>
      </c>
      <c r="J128" s="40">
        <v>21825883.16</v>
      </c>
      <c r="K128" s="40">
        <v>24492460.690000001</v>
      </c>
    </row>
    <row r="129" spans="2:11" ht="30">
      <c r="B129" s="37" t="s">
        <v>142</v>
      </c>
      <c r="C129" s="4" t="s">
        <v>177</v>
      </c>
      <c r="D129" s="15" t="s">
        <v>178</v>
      </c>
      <c r="E129" s="10" t="s">
        <v>392</v>
      </c>
      <c r="F129" s="38">
        <v>200</v>
      </c>
      <c r="G129" s="39">
        <f t="shared" si="3"/>
        <v>0.86813091414185262</v>
      </c>
      <c r="H129" s="40">
        <v>104.74</v>
      </c>
      <c r="I129" s="41" t="s">
        <v>283</v>
      </c>
      <c r="J129" s="40">
        <v>22195024.969999999</v>
      </c>
      <c r="K129" s="40">
        <v>25968544.949999999</v>
      </c>
    </row>
    <row r="130" spans="2:11" ht="30">
      <c r="B130" s="37" t="s">
        <v>143</v>
      </c>
      <c r="C130" s="4" t="s">
        <v>177</v>
      </c>
      <c r="D130" s="15" t="s">
        <v>178</v>
      </c>
      <c r="E130" s="10" t="s">
        <v>392</v>
      </c>
      <c r="F130" s="38">
        <v>108</v>
      </c>
      <c r="G130" s="39">
        <f t="shared" si="3"/>
        <v>0.46879069363660042</v>
      </c>
      <c r="H130" s="40">
        <v>0</v>
      </c>
      <c r="I130" s="41" t="s">
        <v>283</v>
      </c>
      <c r="J130" s="40">
        <v>27354703.140000001</v>
      </c>
      <c r="K130" s="40">
        <v>22498826.309999999</v>
      </c>
    </row>
    <row r="131" spans="2:11" ht="30">
      <c r="B131" s="37" t="s">
        <v>144</v>
      </c>
      <c r="C131" s="4" t="s">
        <v>177</v>
      </c>
      <c r="D131" s="15" t="s">
        <v>178</v>
      </c>
      <c r="E131" s="10" t="s">
        <v>392</v>
      </c>
      <c r="F131" s="38">
        <v>112</v>
      </c>
      <c r="G131" s="39">
        <f t="shared" si="3"/>
        <v>0.48615331191943745</v>
      </c>
      <c r="H131" s="40">
        <v>17.36</v>
      </c>
      <c r="I131" s="41" t="s">
        <v>283</v>
      </c>
      <c r="J131" s="40">
        <v>14741771.66</v>
      </c>
      <c r="K131" s="40">
        <v>15418296.210000001</v>
      </c>
    </row>
    <row r="132" spans="2:11" ht="30">
      <c r="B132" s="37" t="s">
        <v>145</v>
      </c>
      <c r="C132" s="4" t="s">
        <v>177</v>
      </c>
      <c r="D132" s="15" t="s">
        <v>178</v>
      </c>
      <c r="E132" s="10" t="s">
        <v>392</v>
      </c>
      <c r="F132" s="38">
        <v>224</v>
      </c>
      <c r="G132" s="39">
        <f t="shared" si="3"/>
        <v>0.97230662383887489</v>
      </c>
      <c r="H132" s="40">
        <v>192.91</v>
      </c>
      <c r="I132" s="41" t="s">
        <v>283</v>
      </c>
      <c r="J132" s="40">
        <v>20745564.57</v>
      </c>
      <c r="K132" s="40">
        <v>29793676.41</v>
      </c>
    </row>
    <row r="133" spans="2:11" ht="30">
      <c r="B133" s="37" t="s">
        <v>146</v>
      </c>
      <c r="C133" s="4" t="s">
        <v>177</v>
      </c>
      <c r="D133" s="15" t="s">
        <v>178</v>
      </c>
      <c r="E133" s="10" t="s">
        <v>392</v>
      </c>
      <c r="F133" s="38">
        <v>331</v>
      </c>
      <c r="G133" s="39">
        <f t="shared" si="3"/>
        <v>1.4367566629047661</v>
      </c>
      <c r="H133" s="40">
        <v>501.55</v>
      </c>
      <c r="I133" s="41" t="s">
        <v>283</v>
      </c>
      <c r="J133" s="40">
        <v>27386911.809999999</v>
      </c>
      <c r="K133" s="40">
        <v>40087544.420000002</v>
      </c>
    </row>
    <row r="134" spans="2:11" ht="30">
      <c r="B134" s="37" t="s">
        <v>147</v>
      </c>
      <c r="C134" s="4" t="s">
        <v>177</v>
      </c>
      <c r="D134" s="15" t="s">
        <v>178</v>
      </c>
      <c r="E134" s="10" t="s">
        <v>392</v>
      </c>
      <c r="F134" s="38">
        <v>171</v>
      </c>
      <c r="G134" s="39">
        <f t="shared" ref="G134:G162" si="4">(F134/$F$163)*100</f>
        <v>0.742251931591284</v>
      </c>
      <c r="H134" s="40">
        <v>465.09</v>
      </c>
      <c r="I134" s="41" t="s">
        <v>283</v>
      </c>
      <c r="J134" s="40">
        <v>20193625.210000001</v>
      </c>
      <c r="K134" s="40">
        <v>21778113.77</v>
      </c>
    </row>
    <row r="135" spans="2:11" ht="30">
      <c r="B135" s="37" t="s">
        <v>148</v>
      </c>
      <c r="C135" s="4" t="s">
        <v>177</v>
      </c>
      <c r="D135" s="15" t="s">
        <v>178</v>
      </c>
      <c r="E135" s="10" t="s">
        <v>392</v>
      </c>
      <c r="F135" s="38">
        <v>214</v>
      </c>
      <c r="G135" s="39">
        <f t="shared" si="4"/>
        <v>0.92890007813178233</v>
      </c>
      <c r="H135" s="40">
        <v>85.4</v>
      </c>
      <c r="I135" s="41" t="s">
        <v>283</v>
      </c>
      <c r="J135" s="40">
        <v>24002692.609999999</v>
      </c>
      <c r="K135" s="40">
        <v>23483489.629999999</v>
      </c>
    </row>
    <row r="136" spans="2:11" ht="30">
      <c r="B136" s="37" t="s">
        <v>149</v>
      </c>
      <c r="C136" s="4" t="s">
        <v>177</v>
      </c>
      <c r="D136" s="15" t="s">
        <v>178</v>
      </c>
      <c r="E136" s="10" t="s">
        <v>392</v>
      </c>
      <c r="F136" s="38">
        <v>103</v>
      </c>
      <c r="G136" s="39">
        <f t="shared" si="4"/>
        <v>0.44708742078305408</v>
      </c>
      <c r="H136" s="40">
        <v>172.87</v>
      </c>
      <c r="I136" s="41" t="s">
        <v>283</v>
      </c>
      <c r="J136" s="40">
        <v>17100136.210000001</v>
      </c>
      <c r="K136" s="40">
        <v>15695015.66</v>
      </c>
    </row>
    <row r="137" spans="2:11" ht="30">
      <c r="B137" s="37" t="s">
        <v>150</v>
      </c>
      <c r="C137" s="4" t="s">
        <v>177</v>
      </c>
      <c r="D137" s="15" t="s">
        <v>178</v>
      </c>
      <c r="E137" s="10" t="s">
        <v>392</v>
      </c>
      <c r="F137" s="38">
        <v>183</v>
      </c>
      <c r="G137" s="39">
        <f t="shared" si="4"/>
        <v>0.79433978643979508</v>
      </c>
      <c r="H137" s="40">
        <v>432.2</v>
      </c>
      <c r="I137" s="41" t="s">
        <v>283</v>
      </c>
      <c r="J137" s="40">
        <v>20627274.800000001</v>
      </c>
      <c r="K137" s="40">
        <v>24571287.210000001</v>
      </c>
    </row>
    <row r="138" spans="2:11" ht="30">
      <c r="B138" s="37" t="s">
        <v>151</v>
      </c>
      <c r="C138" s="4" t="s">
        <v>177</v>
      </c>
      <c r="D138" s="15" t="s">
        <v>178</v>
      </c>
      <c r="E138" s="10" t="s">
        <v>392</v>
      </c>
      <c r="F138" s="38">
        <v>301</v>
      </c>
      <c r="G138" s="39">
        <f t="shared" si="4"/>
        <v>1.3065370257834881</v>
      </c>
      <c r="H138" s="40">
        <v>75.27</v>
      </c>
      <c r="I138" s="41" t="s">
        <v>283</v>
      </c>
      <c r="J138" s="40">
        <v>26258984.609999999</v>
      </c>
      <c r="K138" s="40">
        <v>38855348.539999999</v>
      </c>
    </row>
    <row r="139" spans="2:11" ht="30">
      <c r="B139" s="37" t="s">
        <v>152</v>
      </c>
      <c r="C139" s="4" t="s">
        <v>177</v>
      </c>
      <c r="D139" s="15" t="s">
        <v>178</v>
      </c>
      <c r="E139" s="10" t="s">
        <v>392</v>
      </c>
      <c r="F139" s="38">
        <v>171</v>
      </c>
      <c r="G139" s="39">
        <f t="shared" si="4"/>
        <v>0.742251931591284</v>
      </c>
      <c r="H139" s="40">
        <v>561.6</v>
      </c>
      <c r="I139" s="41" t="s">
        <v>283</v>
      </c>
      <c r="J139" s="40">
        <v>26706456.469999999</v>
      </c>
      <c r="K139" s="40">
        <v>20537434.120000001</v>
      </c>
    </row>
    <row r="140" spans="2:11" ht="30">
      <c r="B140" s="37" t="s">
        <v>153</v>
      </c>
      <c r="C140" s="4" t="s">
        <v>177</v>
      </c>
      <c r="D140" s="15" t="s">
        <v>178</v>
      </c>
      <c r="E140" s="10" t="s">
        <v>392</v>
      </c>
      <c r="F140" s="38">
        <v>272</v>
      </c>
      <c r="G140" s="39">
        <f t="shared" si="4"/>
        <v>1.1806580432329195</v>
      </c>
      <c r="H140" s="40">
        <v>586.79999999999995</v>
      </c>
      <c r="I140" s="41" t="s">
        <v>283</v>
      </c>
      <c r="J140" s="40">
        <v>33196667.079999998</v>
      </c>
      <c r="K140" s="40">
        <v>33715649.07</v>
      </c>
    </row>
    <row r="141" spans="2:11" ht="30">
      <c r="B141" s="37" t="s">
        <v>154</v>
      </c>
      <c r="C141" s="4" t="s">
        <v>177</v>
      </c>
      <c r="D141" s="15" t="s">
        <v>178</v>
      </c>
      <c r="E141" s="10" t="s">
        <v>392</v>
      </c>
      <c r="F141" s="38">
        <v>156</v>
      </c>
      <c r="G141" s="39">
        <f t="shared" si="4"/>
        <v>0.67714211303064498</v>
      </c>
      <c r="H141" s="40">
        <v>107.5</v>
      </c>
      <c r="I141" s="41" t="s">
        <v>283</v>
      </c>
      <c r="J141" s="40">
        <v>16731155.789999999</v>
      </c>
      <c r="K141" s="40">
        <v>17659610.329999998</v>
      </c>
    </row>
    <row r="142" spans="2:11" ht="30">
      <c r="B142" s="37" t="s">
        <v>155</v>
      </c>
      <c r="C142" s="4" t="s">
        <v>177</v>
      </c>
      <c r="D142" s="15" t="s">
        <v>178</v>
      </c>
      <c r="E142" s="10" t="s">
        <v>392</v>
      </c>
      <c r="F142" s="38">
        <v>206</v>
      </c>
      <c r="G142" s="39">
        <f t="shared" si="4"/>
        <v>0.89417484156610816</v>
      </c>
      <c r="H142" s="40">
        <v>277.89999999999998</v>
      </c>
      <c r="I142" s="41" t="s">
        <v>283</v>
      </c>
      <c r="J142" s="40">
        <v>25120396.27</v>
      </c>
      <c r="K142" s="40">
        <v>27062000</v>
      </c>
    </row>
    <row r="143" spans="2:11" ht="30">
      <c r="B143" s="37" t="s">
        <v>156</v>
      </c>
      <c r="C143" s="4" t="s">
        <v>177</v>
      </c>
      <c r="D143" s="15" t="s">
        <v>178</v>
      </c>
      <c r="E143" s="10" t="s">
        <v>392</v>
      </c>
      <c r="F143" s="38">
        <v>163</v>
      </c>
      <c r="G143" s="39">
        <f t="shared" si="4"/>
        <v>0.70752669502560983</v>
      </c>
      <c r="H143" s="40">
        <v>257.58999999999997</v>
      </c>
      <c r="I143" s="41" t="s">
        <v>283</v>
      </c>
      <c r="J143" s="40">
        <v>24556401.609999999</v>
      </c>
      <c r="K143" s="40">
        <v>25265752.620000001</v>
      </c>
    </row>
    <row r="144" spans="2:11" ht="30">
      <c r="B144" s="37" t="s">
        <v>157</v>
      </c>
      <c r="C144" s="4" t="s">
        <v>177</v>
      </c>
      <c r="D144" s="15" t="s">
        <v>178</v>
      </c>
      <c r="E144" s="10" t="s">
        <v>392</v>
      </c>
      <c r="F144" s="38">
        <v>262</v>
      </c>
      <c r="G144" s="39">
        <f t="shared" si="4"/>
        <v>1.1372514975258268</v>
      </c>
      <c r="H144" s="40">
        <v>406.03</v>
      </c>
      <c r="I144" s="41" t="s">
        <v>283</v>
      </c>
      <c r="J144" s="40">
        <v>25811604.440000001</v>
      </c>
      <c r="K144" s="40">
        <v>30689751.699999999</v>
      </c>
    </row>
    <row r="145" spans="2:11" ht="30">
      <c r="B145" s="37" t="s">
        <v>158</v>
      </c>
      <c r="C145" s="4" t="s">
        <v>177</v>
      </c>
      <c r="D145" s="15" t="s">
        <v>178</v>
      </c>
      <c r="E145" s="10" t="s">
        <v>392</v>
      </c>
      <c r="F145" s="38">
        <v>241</v>
      </c>
      <c r="G145" s="39">
        <f t="shared" si="4"/>
        <v>1.0460977515409324</v>
      </c>
      <c r="H145" s="40">
        <v>133.77000000000001</v>
      </c>
      <c r="I145" s="41" t="s">
        <v>283</v>
      </c>
      <c r="J145" s="40">
        <v>28611789.460000001</v>
      </c>
      <c r="K145" s="40">
        <v>27038127.18</v>
      </c>
    </row>
    <row r="146" spans="2:11" ht="30">
      <c r="B146" s="37" t="s">
        <v>159</v>
      </c>
      <c r="C146" s="4" t="s">
        <v>177</v>
      </c>
      <c r="D146" s="15" t="s">
        <v>178</v>
      </c>
      <c r="E146" s="10" t="s">
        <v>392</v>
      </c>
      <c r="F146" s="38">
        <v>164</v>
      </c>
      <c r="G146" s="39">
        <f t="shared" si="4"/>
        <v>0.71186734959631914</v>
      </c>
      <c r="H146" s="40">
        <v>741.09</v>
      </c>
      <c r="I146" s="41" t="s">
        <v>283</v>
      </c>
      <c r="J146" s="40">
        <v>23552731.02</v>
      </c>
      <c r="K146" s="40">
        <v>21622344.260000002</v>
      </c>
    </row>
    <row r="147" spans="2:11" ht="30">
      <c r="B147" s="37" t="s">
        <v>160</v>
      </c>
      <c r="C147" s="4" t="s">
        <v>177</v>
      </c>
      <c r="D147" s="15" t="s">
        <v>178</v>
      </c>
      <c r="E147" s="10" t="s">
        <v>392</v>
      </c>
      <c r="F147" s="38">
        <v>219</v>
      </c>
      <c r="G147" s="39">
        <f t="shared" si="4"/>
        <v>0.95060335098532855</v>
      </c>
      <c r="H147" s="40">
        <v>462.87</v>
      </c>
      <c r="I147" s="41" t="s">
        <v>283</v>
      </c>
      <c r="J147" s="40">
        <v>26528634.43</v>
      </c>
      <c r="K147" s="40">
        <v>31285363.899999999</v>
      </c>
    </row>
    <row r="148" spans="2:11" ht="30">
      <c r="B148" s="37" t="s">
        <v>161</v>
      </c>
      <c r="C148" s="4" t="s">
        <v>177</v>
      </c>
      <c r="D148" s="15" t="s">
        <v>178</v>
      </c>
      <c r="E148" s="10" t="s">
        <v>392</v>
      </c>
      <c r="F148" s="38">
        <v>169</v>
      </c>
      <c r="G148" s="39">
        <f t="shared" si="4"/>
        <v>0.73357062244986537</v>
      </c>
      <c r="H148" s="40">
        <v>307.51</v>
      </c>
      <c r="I148" s="41" t="s">
        <v>283</v>
      </c>
      <c r="J148" s="40">
        <v>20170595.309999999</v>
      </c>
      <c r="K148" s="40">
        <v>21784166.41</v>
      </c>
    </row>
    <row r="149" spans="2:11" ht="30">
      <c r="B149" s="37" t="s">
        <v>162</v>
      </c>
      <c r="C149" s="4" t="s">
        <v>177</v>
      </c>
      <c r="D149" s="15" t="s">
        <v>178</v>
      </c>
      <c r="E149" s="10" t="s">
        <v>392</v>
      </c>
      <c r="F149" s="38">
        <v>186</v>
      </c>
      <c r="G149" s="39">
        <f t="shared" si="4"/>
        <v>0.80736175015192291</v>
      </c>
      <c r="H149" s="40">
        <v>484.32</v>
      </c>
      <c r="I149" s="41" t="s">
        <v>283</v>
      </c>
      <c r="J149" s="40">
        <v>24083403.399999999</v>
      </c>
      <c r="K149" s="40">
        <v>26481943.140000001</v>
      </c>
    </row>
    <row r="150" spans="2:11" ht="30">
      <c r="B150" s="37" t="s">
        <v>163</v>
      </c>
      <c r="C150" s="4" t="s">
        <v>177</v>
      </c>
      <c r="D150" s="15" t="s">
        <v>178</v>
      </c>
      <c r="E150" s="10" t="s">
        <v>392</v>
      </c>
      <c r="F150" s="38">
        <v>112</v>
      </c>
      <c r="G150" s="39">
        <f t="shared" si="4"/>
        <v>0.48615331191943745</v>
      </c>
      <c r="H150" s="40">
        <v>30.72</v>
      </c>
      <c r="I150" s="41" t="s">
        <v>283</v>
      </c>
      <c r="J150" s="40">
        <v>30215383.75</v>
      </c>
      <c r="K150" s="40">
        <v>27014318.620000001</v>
      </c>
    </row>
    <row r="151" spans="2:11" ht="30">
      <c r="B151" s="37" t="s">
        <v>164</v>
      </c>
      <c r="C151" s="4" t="s">
        <v>177</v>
      </c>
      <c r="D151" s="15" t="s">
        <v>178</v>
      </c>
      <c r="E151" s="10" t="s">
        <v>392</v>
      </c>
      <c r="F151" s="38">
        <v>135</v>
      </c>
      <c r="G151" s="39">
        <f t="shared" si="4"/>
        <v>0.58598836704575052</v>
      </c>
      <c r="H151" s="40">
        <v>295.16000000000003</v>
      </c>
      <c r="I151" s="41" t="s">
        <v>283</v>
      </c>
      <c r="J151" s="40">
        <v>19475841.940000001</v>
      </c>
      <c r="K151" s="40">
        <v>20892496.149999999</v>
      </c>
    </row>
    <row r="152" spans="2:11" ht="30">
      <c r="B152" s="37" t="s">
        <v>165</v>
      </c>
      <c r="C152" s="4" t="s">
        <v>177</v>
      </c>
      <c r="D152" s="15" t="s">
        <v>178</v>
      </c>
      <c r="E152" s="10" t="s">
        <v>392</v>
      </c>
      <c r="F152" s="38">
        <v>199</v>
      </c>
      <c r="G152" s="39">
        <f t="shared" si="4"/>
        <v>0.8637902595711433</v>
      </c>
      <c r="H152" s="40">
        <v>656.84</v>
      </c>
      <c r="I152" s="41" t="s">
        <v>283</v>
      </c>
      <c r="J152" s="40">
        <v>23235272.34</v>
      </c>
      <c r="K152" s="40">
        <v>25985318.190000001</v>
      </c>
    </row>
    <row r="153" spans="2:11" ht="30">
      <c r="B153" s="37" t="s">
        <v>166</v>
      </c>
      <c r="C153" s="4" t="s">
        <v>177</v>
      </c>
      <c r="D153" s="15" t="s">
        <v>178</v>
      </c>
      <c r="E153" s="10" t="s">
        <v>392</v>
      </c>
      <c r="F153" s="38">
        <v>298</v>
      </c>
      <c r="G153" s="39">
        <f t="shared" si="4"/>
        <v>1.2935150620713602</v>
      </c>
      <c r="H153" s="40">
        <v>270.86</v>
      </c>
      <c r="I153" s="41" t="s">
        <v>283</v>
      </c>
      <c r="J153" s="40">
        <v>47330160.289999999</v>
      </c>
      <c r="K153" s="40">
        <v>40176557.68</v>
      </c>
    </row>
    <row r="154" spans="2:11" ht="30">
      <c r="B154" s="37" t="s">
        <v>167</v>
      </c>
      <c r="C154" s="4" t="s">
        <v>177</v>
      </c>
      <c r="D154" s="15" t="s">
        <v>178</v>
      </c>
      <c r="E154" s="10" t="s">
        <v>392</v>
      </c>
      <c r="F154" s="38">
        <v>113</v>
      </c>
      <c r="G154" s="39">
        <f t="shared" si="4"/>
        <v>0.4904939664901467</v>
      </c>
      <c r="H154" s="40">
        <v>499.28</v>
      </c>
      <c r="I154" s="41" t="s">
        <v>283</v>
      </c>
      <c r="J154" s="40">
        <v>19939322.210000001</v>
      </c>
      <c r="K154" s="40">
        <v>17910626.620000001</v>
      </c>
    </row>
    <row r="155" spans="2:11" ht="30">
      <c r="B155" s="37" t="s">
        <v>168</v>
      </c>
      <c r="C155" s="4" t="s">
        <v>177</v>
      </c>
      <c r="D155" s="15" t="s">
        <v>178</v>
      </c>
      <c r="E155" s="10" t="s">
        <v>392</v>
      </c>
      <c r="F155" s="38">
        <v>112</v>
      </c>
      <c r="G155" s="39">
        <f t="shared" si="4"/>
        <v>0.48615331191943745</v>
      </c>
      <c r="H155" s="40">
        <v>226.9</v>
      </c>
      <c r="I155" s="41" t="s">
        <v>283</v>
      </c>
      <c r="J155" s="40">
        <v>23173099.93</v>
      </c>
      <c r="K155" s="40">
        <v>28772889.280000001</v>
      </c>
    </row>
    <row r="156" spans="2:11" ht="30">
      <c r="B156" s="37" t="s">
        <v>169</v>
      </c>
      <c r="C156" s="4" t="s">
        <v>177</v>
      </c>
      <c r="D156" s="15" t="s">
        <v>178</v>
      </c>
      <c r="E156" s="10" t="s">
        <v>392</v>
      </c>
      <c r="F156" s="38">
        <v>202</v>
      </c>
      <c r="G156" s="39">
        <f t="shared" si="4"/>
        <v>0.87681222328327113</v>
      </c>
      <c r="H156" s="40">
        <v>636.27</v>
      </c>
      <c r="I156" s="41" t="s">
        <v>283</v>
      </c>
      <c r="J156" s="40">
        <v>29956238.27</v>
      </c>
      <c r="K156" s="40">
        <v>35345460.149999999</v>
      </c>
    </row>
    <row r="157" spans="2:11" ht="30">
      <c r="B157" s="37" t="s">
        <v>170</v>
      </c>
      <c r="C157" s="4" t="s">
        <v>177</v>
      </c>
      <c r="D157" s="15" t="s">
        <v>178</v>
      </c>
      <c r="E157" s="10" t="s">
        <v>392</v>
      </c>
      <c r="F157" s="38">
        <v>248</v>
      </c>
      <c r="G157" s="39">
        <f t="shared" si="4"/>
        <v>1.0764823335358973</v>
      </c>
      <c r="H157" s="40">
        <v>3.01</v>
      </c>
      <c r="I157" s="41" t="s">
        <v>283</v>
      </c>
      <c r="J157" s="40">
        <v>19921325.91</v>
      </c>
      <c r="K157" s="40">
        <v>29263632.98</v>
      </c>
    </row>
    <row r="158" spans="2:11" ht="30">
      <c r="B158" s="37" t="s">
        <v>171</v>
      </c>
      <c r="C158" s="4" t="s">
        <v>177</v>
      </c>
      <c r="D158" s="15" t="s">
        <v>178</v>
      </c>
      <c r="E158" s="10" t="s">
        <v>392</v>
      </c>
      <c r="F158" s="38">
        <v>101</v>
      </c>
      <c r="G158" s="39">
        <f t="shared" si="4"/>
        <v>0.43840611164163557</v>
      </c>
      <c r="H158" s="40">
        <v>0</v>
      </c>
      <c r="I158" s="41" t="s">
        <v>283</v>
      </c>
      <c r="J158" s="40">
        <v>11087168.609999999</v>
      </c>
      <c r="K158" s="40">
        <v>9068890.8900000006</v>
      </c>
    </row>
    <row r="159" spans="2:11" ht="30">
      <c r="B159" s="37" t="s">
        <v>172</v>
      </c>
      <c r="C159" s="4" t="s">
        <v>177</v>
      </c>
      <c r="D159" s="15" t="s">
        <v>178</v>
      </c>
      <c r="E159" s="10" t="s">
        <v>392</v>
      </c>
      <c r="F159" s="38">
        <v>226</v>
      </c>
      <c r="G159" s="39">
        <f t="shared" si="4"/>
        <v>0.98098793298029341</v>
      </c>
      <c r="H159" s="40">
        <v>76.92</v>
      </c>
      <c r="I159" s="41" t="s">
        <v>283</v>
      </c>
      <c r="J159" s="40">
        <v>22420519.969999999</v>
      </c>
      <c r="K159" s="40">
        <v>18252565.640000001</v>
      </c>
    </row>
    <row r="160" spans="2:11" ht="30">
      <c r="B160" s="37" t="s">
        <v>173</v>
      </c>
      <c r="C160" s="4" t="s">
        <v>177</v>
      </c>
      <c r="D160" s="15" t="s">
        <v>178</v>
      </c>
      <c r="E160" s="10" t="s">
        <v>392</v>
      </c>
      <c r="F160" s="38">
        <v>82</v>
      </c>
      <c r="G160" s="39">
        <f t="shared" si="4"/>
        <v>0.35593367479815957</v>
      </c>
      <c r="H160" s="40">
        <v>0</v>
      </c>
      <c r="I160" s="41" t="s">
        <v>283</v>
      </c>
      <c r="J160" s="40">
        <v>9715185.6199999992</v>
      </c>
      <c r="K160" s="40">
        <v>7960520.6799999997</v>
      </c>
    </row>
    <row r="161" spans="2:11" ht="30">
      <c r="B161" s="37" t="s">
        <v>174</v>
      </c>
      <c r="C161" s="4" t="s">
        <v>177</v>
      </c>
      <c r="D161" s="15" t="s">
        <v>178</v>
      </c>
      <c r="E161" s="10" t="s">
        <v>392</v>
      </c>
      <c r="F161" s="38">
        <v>59</v>
      </c>
      <c r="G161" s="39">
        <f t="shared" si="4"/>
        <v>0.25609861967184649</v>
      </c>
      <c r="H161" s="40">
        <v>0</v>
      </c>
      <c r="I161" s="41" t="s">
        <v>283</v>
      </c>
      <c r="J161" s="40">
        <v>8823180.8300000001</v>
      </c>
      <c r="K161" s="40">
        <v>4050129</v>
      </c>
    </row>
    <row r="162" spans="2:11" ht="30">
      <c r="B162" s="37" t="s">
        <v>175</v>
      </c>
      <c r="C162" s="4" t="s">
        <v>177</v>
      </c>
      <c r="D162" s="15" t="s">
        <v>178</v>
      </c>
      <c r="E162" s="10" t="s">
        <v>392</v>
      </c>
      <c r="F162" s="38">
        <v>161</v>
      </c>
      <c r="G162" s="39">
        <f t="shared" si="4"/>
        <v>0.69884538588419143</v>
      </c>
      <c r="H162" s="40">
        <v>621.66</v>
      </c>
      <c r="I162" s="41" t="s">
        <v>283</v>
      </c>
      <c r="J162" s="40">
        <v>27068933.43</v>
      </c>
      <c r="K162" s="40">
        <v>22545247.34</v>
      </c>
    </row>
    <row r="163" spans="2:11" ht="15" customHeight="1">
      <c r="B163" s="64" t="s">
        <v>372</v>
      </c>
      <c r="C163" s="65"/>
      <c r="D163" s="66"/>
      <c r="E163" s="79" t="s">
        <v>393</v>
      </c>
      <c r="F163" s="21">
        <f>F164+F165</f>
        <v>23038</v>
      </c>
      <c r="G163" s="19">
        <f>SUM(G164:G165)</f>
        <v>99.999999999999986</v>
      </c>
      <c r="H163" s="17" t="s">
        <v>283</v>
      </c>
      <c r="I163" s="17" t="s">
        <v>283</v>
      </c>
      <c r="J163" s="17" t="s">
        <v>283</v>
      </c>
      <c r="K163" s="17" t="s">
        <v>283</v>
      </c>
    </row>
    <row r="164" spans="2:11" ht="15" customHeight="1">
      <c r="B164" s="64" t="s">
        <v>373</v>
      </c>
      <c r="C164" s="65"/>
      <c r="D164" s="66"/>
      <c r="E164" s="80"/>
      <c r="F164" s="21">
        <f>SUM(F6:F162)</f>
        <v>22889</v>
      </c>
      <c r="G164" s="19">
        <f>SUM(G6:G162)</f>
        <v>99.353242468964311</v>
      </c>
      <c r="H164" s="17" t="s">
        <v>283</v>
      </c>
      <c r="I164" s="17" t="s">
        <v>283</v>
      </c>
      <c r="J164" s="17" t="s">
        <v>283</v>
      </c>
      <c r="K164" s="17" t="s">
        <v>283</v>
      </c>
    </row>
    <row r="165" spans="2:11" ht="15" customHeight="1">
      <c r="B165" s="64" t="s">
        <v>374</v>
      </c>
      <c r="C165" s="65"/>
      <c r="D165" s="66"/>
      <c r="E165" s="80"/>
      <c r="F165" s="18">
        <f>F166+F167</f>
        <v>149</v>
      </c>
      <c r="G165" s="19">
        <f>(F165/F163)*100</f>
        <v>0.64675753103568012</v>
      </c>
      <c r="H165" s="17" t="s">
        <v>283</v>
      </c>
      <c r="I165" s="17" t="s">
        <v>283</v>
      </c>
      <c r="J165" s="17" t="s">
        <v>283</v>
      </c>
      <c r="K165" s="17" t="s">
        <v>283</v>
      </c>
    </row>
    <row r="166" spans="2:11" ht="15" customHeight="1">
      <c r="B166" s="85" t="s">
        <v>375</v>
      </c>
      <c r="C166" s="86"/>
      <c r="D166" s="87"/>
      <c r="E166" s="80"/>
      <c r="F166" s="17">
        <v>85</v>
      </c>
      <c r="G166" s="20">
        <f>(F166/F163)*100</f>
        <v>0.3689556385102874</v>
      </c>
      <c r="H166" s="17" t="s">
        <v>283</v>
      </c>
      <c r="I166" s="17" t="s">
        <v>283</v>
      </c>
      <c r="J166" s="17" t="s">
        <v>283</v>
      </c>
      <c r="K166" s="17" t="s">
        <v>283</v>
      </c>
    </row>
    <row r="167" spans="2:11" ht="15" customHeight="1">
      <c r="B167" s="85" t="s">
        <v>409</v>
      </c>
      <c r="C167" s="86"/>
      <c r="D167" s="87"/>
      <c r="E167" s="81"/>
      <c r="F167" s="17">
        <v>64</v>
      </c>
      <c r="G167" s="20">
        <f>(F167/F163)*100</f>
        <v>0.27780189252539284</v>
      </c>
      <c r="H167" s="17" t="s">
        <v>283</v>
      </c>
      <c r="I167" s="17" t="s">
        <v>283</v>
      </c>
      <c r="J167" s="17" t="s">
        <v>283</v>
      </c>
      <c r="K167" s="17" t="s">
        <v>283</v>
      </c>
    </row>
    <row r="168" spans="2:11">
      <c r="B168" s="69" t="s">
        <v>13</v>
      </c>
      <c r="C168" s="70"/>
      <c r="D168" s="70"/>
      <c r="E168" s="70"/>
      <c r="F168" s="70"/>
      <c r="G168" s="70"/>
      <c r="H168" s="70"/>
      <c r="I168" s="70"/>
      <c r="J168" s="70"/>
      <c r="K168" s="70"/>
    </row>
    <row r="169" spans="2:11" ht="31.5">
      <c r="B169" s="44" t="s">
        <v>194</v>
      </c>
      <c r="C169" s="41" t="s">
        <v>177</v>
      </c>
      <c r="D169" s="45" t="s">
        <v>279</v>
      </c>
      <c r="E169" s="46" t="s">
        <v>392</v>
      </c>
      <c r="F169" s="47">
        <v>151</v>
      </c>
      <c r="G169" s="39">
        <f t="shared" ref="G169:G200" si="5">(F169/$F$254)*100</f>
        <v>0.23858052487715473</v>
      </c>
      <c r="H169" s="40">
        <v>0</v>
      </c>
      <c r="I169" s="41" t="s">
        <v>283</v>
      </c>
      <c r="J169" s="40">
        <v>1460512.97</v>
      </c>
      <c r="K169" s="40">
        <v>35642432.329999998</v>
      </c>
    </row>
    <row r="170" spans="2:11" ht="31.5">
      <c r="B170" s="44" t="s">
        <v>195</v>
      </c>
      <c r="C170" s="41" t="s">
        <v>177</v>
      </c>
      <c r="D170" s="45" t="s">
        <v>279</v>
      </c>
      <c r="E170" s="46" t="s">
        <v>392</v>
      </c>
      <c r="F170" s="47">
        <v>413</v>
      </c>
      <c r="G170" s="39">
        <f t="shared" si="5"/>
        <v>0.65254143559115829</v>
      </c>
      <c r="H170" s="40">
        <v>0</v>
      </c>
      <c r="I170" s="41" t="s">
        <v>283</v>
      </c>
      <c r="J170" s="40">
        <v>14779153.630000001</v>
      </c>
      <c r="K170" s="40">
        <v>41665219.079999998</v>
      </c>
    </row>
    <row r="171" spans="2:11" ht="31.5">
      <c r="B171" s="44" t="s">
        <v>196</v>
      </c>
      <c r="C171" s="41" t="s">
        <v>177</v>
      </c>
      <c r="D171" s="45" t="s">
        <v>279</v>
      </c>
      <c r="E171" s="46" t="s">
        <v>392</v>
      </c>
      <c r="F171" s="47">
        <v>1071</v>
      </c>
      <c r="G171" s="39">
        <f t="shared" si="5"/>
        <v>1.6921837228041903</v>
      </c>
      <c r="H171" s="40">
        <v>1304.97</v>
      </c>
      <c r="I171" s="41" t="s">
        <v>283</v>
      </c>
      <c r="J171" s="40">
        <v>11579472.380000001</v>
      </c>
      <c r="K171" s="40">
        <f>57086333.23+11341118.37</f>
        <v>68427451.599999994</v>
      </c>
    </row>
    <row r="172" spans="2:11" ht="31.5">
      <c r="B172" s="44" t="s">
        <v>197</v>
      </c>
      <c r="C172" s="41" t="s">
        <v>177</v>
      </c>
      <c r="D172" s="45" t="s">
        <v>279</v>
      </c>
      <c r="E172" s="46" t="s">
        <v>392</v>
      </c>
      <c r="F172" s="47">
        <v>1006</v>
      </c>
      <c r="G172" s="39">
        <f t="shared" si="5"/>
        <v>1.5894834968636931</v>
      </c>
      <c r="H172" s="40">
        <v>1870.78</v>
      </c>
      <c r="I172" s="41" t="s">
        <v>283</v>
      </c>
      <c r="J172" s="40">
        <v>14352845.01</v>
      </c>
      <c r="K172" s="40">
        <f>10039554.63+64464440.81</f>
        <v>74503995.439999998</v>
      </c>
    </row>
    <row r="173" spans="2:11" ht="31.5">
      <c r="B173" s="44" t="s">
        <v>198</v>
      </c>
      <c r="C173" s="41" t="s">
        <v>177</v>
      </c>
      <c r="D173" s="45" t="s">
        <v>279</v>
      </c>
      <c r="E173" s="46" t="s">
        <v>392</v>
      </c>
      <c r="F173" s="47">
        <v>822</v>
      </c>
      <c r="G173" s="39">
        <f t="shared" si="5"/>
        <v>1.2987628572782861</v>
      </c>
      <c r="H173" s="40">
        <v>323.51</v>
      </c>
      <c r="I173" s="41" t="s">
        <v>283</v>
      </c>
      <c r="J173" s="40">
        <v>11155213.279999999</v>
      </c>
      <c r="K173" s="40">
        <v>51934029.780000001</v>
      </c>
    </row>
    <row r="174" spans="2:11" ht="31.5">
      <c r="B174" s="44" t="s">
        <v>199</v>
      </c>
      <c r="C174" s="41" t="s">
        <v>177</v>
      </c>
      <c r="D174" s="45" t="s">
        <v>279</v>
      </c>
      <c r="E174" s="46" t="s">
        <v>392</v>
      </c>
      <c r="F174" s="47">
        <v>805</v>
      </c>
      <c r="G174" s="39">
        <f t="shared" si="5"/>
        <v>1.2719027981861559</v>
      </c>
      <c r="H174" s="40">
        <v>0</v>
      </c>
      <c r="I174" s="41" t="s">
        <v>283</v>
      </c>
      <c r="J174" s="40">
        <v>8550703.3399999999</v>
      </c>
      <c r="K174" s="40">
        <v>61639888.090000004</v>
      </c>
    </row>
    <row r="175" spans="2:11" ht="31.5">
      <c r="B175" s="44" t="s">
        <v>200</v>
      </c>
      <c r="C175" s="41" t="s">
        <v>177</v>
      </c>
      <c r="D175" s="45" t="s">
        <v>279</v>
      </c>
      <c r="E175" s="46" t="s">
        <v>392</v>
      </c>
      <c r="F175" s="47">
        <v>1237</v>
      </c>
      <c r="G175" s="39">
        <f t="shared" si="5"/>
        <v>1.9544642998214594</v>
      </c>
      <c r="H175" s="40">
        <v>0</v>
      </c>
      <c r="I175" s="41" t="s">
        <v>283</v>
      </c>
      <c r="J175" s="40">
        <v>13139582.550000001</v>
      </c>
      <c r="K175" s="40">
        <v>82172659.719999999</v>
      </c>
    </row>
    <row r="176" spans="2:11" ht="31.5">
      <c r="B176" s="44" t="s">
        <v>201</v>
      </c>
      <c r="C176" s="41" t="s">
        <v>177</v>
      </c>
      <c r="D176" s="45" t="s">
        <v>279</v>
      </c>
      <c r="E176" s="46" t="s">
        <v>392</v>
      </c>
      <c r="F176" s="47">
        <v>561</v>
      </c>
      <c r="G176" s="39">
        <f t="shared" si="5"/>
        <v>0.88638195004029019</v>
      </c>
      <c r="H176" s="40">
        <v>0</v>
      </c>
      <c r="I176" s="41" t="s">
        <v>283</v>
      </c>
      <c r="J176" s="40">
        <v>1114728.2</v>
      </c>
      <c r="K176" s="40">
        <v>40294727.649999999</v>
      </c>
    </row>
    <row r="177" spans="2:11" ht="31.5">
      <c r="B177" s="44" t="s">
        <v>202</v>
      </c>
      <c r="C177" s="41" t="s">
        <v>177</v>
      </c>
      <c r="D177" s="45" t="s">
        <v>279</v>
      </c>
      <c r="E177" s="46" t="s">
        <v>392</v>
      </c>
      <c r="F177" s="47">
        <v>832</v>
      </c>
      <c r="G177" s="39">
        <f t="shared" si="5"/>
        <v>1.3145628920383625</v>
      </c>
      <c r="H177" s="40">
        <v>1274.5999999999999</v>
      </c>
      <c r="I177" s="41" t="s">
        <v>283</v>
      </c>
      <c r="J177" s="40">
        <v>10784223.800000001</v>
      </c>
      <c r="K177" s="40">
        <v>65829857.340000004</v>
      </c>
    </row>
    <row r="178" spans="2:11" ht="30">
      <c r="B178" s="44" t="s">
        <v>203</v>
      </c>
      <c r="C178" s="41" t="s">
        <v>177</v>
      </c>
      <c r="D178" s="45" t="s">
        <v>279</v>
      </c>
      <c r="E178" s="46" t="s">
        <v>392</v>
      </c>
      <c r="F178" s="47">
        <v>910</v>
      </c>
      <c r="G178" s="39">
        <f t="shared" si="5"/>
        <v>1.437803163166959</v>
      </c>
      <c r="H178" s="40">
        <v>10467.85</v>
      </c>
      <c r="I178" s="41" t="s">
        <v>283</v>
      </c>
      <c r="J178" s="40">
        <v>14523509.24</v>
      </c>
      <c r="K178" s="40">
        <f>7772684.03+61112570.51</f>
        <v>68885254.539999992</v>
      </c>
    </row>
    <row r="179" spans="2:11" ht="47.25">
      <c r="B179" s="44" t="s">
        <v>204</v>
      </c>
      <c r="C179" s="41" t="s">
        <v>177</v>
      </c>
      <c r="D179" s="45" t="s">
        <v>279</v>
      </c>
      <c r="E179" s="46" t="s">
        <v>392</v>
      </c>
      <c r="F179" s="47">
        <v>733</v>
      </c>
      <c r="G179" s="39">
        <f t="shared" si="5"/>
        <v>1.1581425479136054</v>
      </c>
      <c r="H179" s="40">
        <v>437.8</v>
      </c>
      <c r="I179" s="41" t="s">
        <v>283</v>
      </c>
      <c r="J179" s="40">
        <v>8010468.9800000004</v>
      </c>
      <c r="K179" s="40">
        <f>7684423.09+38783461.92</f>
        <v>46467885.010000005</v>
      </c>
    </row>
    <row r="180" spans="2:11" ht="31.5">
      <c r="B180" s="44" t="s">
        <v>205</v>
      </c>
      <c r="C180" s="41" t="s">
        <v>177</v>
      </c>
      <c r="D180" s="45" t="s">
        <v>279</v>
      </c>
      <c r="E180" s="46" t="s">
        <v>392</v>
      </c>
      <c r="F180" s="47">
        <v>1049</v>
      </c>
      <c r="G180" s="39">
        <f t="shared" si="5"/>
        <v>1.6574236463320218</v>
      </c>
      <c r="H180" s="40">
        <v>3310.86</v>
      </c>
      <c r="I180" s="41" t="s">
        <v>283</v>
      </c>
      <c r="J180" s="40">
        <v>15743700.939999999</v>
      </c>
      <c r="K180" s="40">
        <v>78199617.659999996</v>
      </c>
    </row>
    <row r="181" spans="2:11" ht="31.5">
      <c r="B181" s="44" t="s">
        <v>206</v>
      </c>
      <c r="C181" s="41" t="s">
        <v>177</v>
      </c>
      <c r="D181" s="45" t="s">
        <v>279</v>
      </c>
      <c r="E181" s="46" t="s">
        <v>392</v>
      </c>
      <c r="F181" s="47">
        <v>1086</v>
      </c>
      <c r="G181" s="39">
        <f t="shared" si="5"/>
        <v>1.715883774944305</v>
      </c>
      <c r="H181" s="40">
        <v>1064.69</v>
      </c>
      <c r="I181" s="41" t="s">
        <v>283</v>
      </c>
      <c r="J181" s="40">
        <v>9158174.5500000007</v>
      </c>
      <c r="K181" s="40">
        <v>68048907.120000005</v>
      </c>
    </row>
    <row r="182" spans="2:11" ht="31.5">
      <c r="B182" s="44" t="s">
        <v>207</v>
      </c>
      <c r="C182" s="41" t="s">
        <v>177</v>
      </c>
      <c r="D182" s="45" t="s">
        <v>279</v>
      </c>
      <c r="E182" s="46" t="s">
        <v>392</v>
      </c>
      <c r="F182" s="47">
        <v>264</v>
      </c>
      <c r="G182" s="39">
        <f t="shared" si="5"/>
        <v>0.41712091766601889</v>
      </c>
      <c r="H182" s="40">
        <v>1.66</v>
      </c>
      <c r="I182" s="41" t="s">
        <v>283</v>
      </c>
      <c r="J182" s="40">
        <v>9002214.2100000009</v>
      </c>
      <c r="K182" s="40">
        <f>2744753.63+17849670.71</f>
        <v>20594424.34</v>
      </c>
    </row>
    <row r="183" spans="2:11" ht="30">
      <c r="B183" s="44" t="s">
        <v>208</v>
      </c>
      <c r="C183" s="41" t="s">
        <v>177</v>
      </c>
      <c r="D183" s="45" t="s">
        <v>279</v>
      </c>
      <c r="E183" s="46" t="s">
        <v>392</v>
      </c>
      <c r="F183" s="47">
        <v>771</v>
      </c>
      <c r="G183" s="39">
        <f t="shared" si="5"/>
        <v>1.218182680001896</v>
      </c>
      <c r="H183" s="40">
        <v>3284.8</v>
      </c>
      <c r="I183" s="41" t="s">
        <v>283</v>
      </c>
      <c r="J183" s="40">
        <v>11572384.42</v>
      </c>
      <c r="K183" s="40">
        <f>7765956.32+47443514.86</f>
        <v>55209471.18</v>
      </c>
    </row>
    <row r="184" spans="2:11" ht="31.5">
      <c r="B184" s="44" t="s">
        <v>209</v>
      </c>
      <c r="C184" s="41" t="s">
        <v>177</v>
      </c>
      <c r="D184" s="45" t="s">
        <v>279</v>
      </c>
      <c r="E184" s="46" t="s">
        <v>392</v>
      </c>
      <c r="F184" s="47">
        <v>881</v>
      </c>
      <c r="G184" s="39">
        <f t="shared" si="5"/>
        <v>1.3919830623627372</v>
      </c>
      <c r="H184" s="40">
        <v>2103.33</v>
      </c>
      <c r="I184" s="41" t="s">
        <v>283</v>
      </c>
      <c r="J184" s="40">
        <v>12991007.039999999</v>
      </c>
      <c r="K184" s="40">
        <v>58144165.049999997</v>
      </c>
    </row>
    <row r="185" spans="2:11" ht="31.5">
      <c r="B185" s="44" t="s">
        <v>210</v>
      </c>
      <c r="C185" s="41" t="s">
        <v>177</v>
      </c>
      <c r="D185" s="45" t="s">
        <v>279</v>
      </c>
      <c r="E185" s="46" t="s">
        <v>392</v>
      </c>
      <c r="F185" s="47">
        <v>350</v>
      </c>
      <c r="G185" s="39">
        <f t="shared" si="5"/>
        <v>0.55300121660267654</v>
      </c>
      <c r="H185" s="40">
        <v>0</v>
      </c>
      <c r="I185" s="41" t="s">
        <v>283</v>
      </c>
      <c r="J185" s="40">
        <v>11334218.140000001</v>
      </c>
      <c r="K185" s="40">
        <v>26720657.91</v>
      </c>
    </row>
    <row r="186" spans="2:11" ht="30">
      <c r="B186" s="44" t="s">
        <v>211</v>
      </c>
      <c r="C186" s="41" t="s">
        <v>177</v>
      </c>
      <c r="D186" s="45" t="s">
        <v>279</v>
      </c>
      <c r="E186" s="46" t="s">
        <v>392</v>
      </c>
      <c r="F186" s="47">
        <v>218</v>
      </c>
      <c r="G186" s="39">
        <f t="shared" si="5"/>
        <v>0.34444075776966709</v>
      </c>
      <c r="H186" s="40">
        <v>0</v>
      </c>
      <c r="I186" s="41" t="s">
        <v>283</v>
      </c>
      <c r="J186" s="40">
        <v>12000299.01</v>
      </c>
      <c r="K186" s="40">
        <v>79619438.640000001</v>
      </c>
    </row>
    <row r="187" spans="2:11" ht="31.5">
      <c r="B187" s="44" t="s">
        <v>212</v>
      </c>
      <c r="C187" s="41" t="s">
        <v>177</v>
      </c>
      <c r="D187" s="45" t="s">
        <v>279</v>
      </c>
      <c r="E187" s="46" t="s">
        <v>392</v>
      </c>
      <c r="F187" s="47">
        <v>670</v>
      </c>
      <c r="G187" s="39">
        <f t="shared" si="5"/>
        <v>1.0586023289251236</v>
      </c>
      <c r="H187" s="40">
        <v>666</v>
      </c>
      <c r="I187" s="41" t="s">
        <v>283</v>
      </c>
      <c r="J187" s="40">
        <v>7555913.0899999999</v>
      </c>
      <c r="K187" s="40">
        <v>41909572.57</v>
      </c>
    </row>
    <row r="188" spans="2:11" ht="31.5">
      <c r="B188" s="44" t="s">
        <v>213</v>
      </c>
      <c r="C188" s="41" t="s">
        <v>177</v>
      </c>
      <c r="D188" s="45" t="s">
        <v>279</v>
      </c>
      <c r="E188" s="46" t="s">
        <v>392</v>
      </c>
      <c r="F188" s="47">
        <v>245</v>
      </c>
      <c r="G188" s="39">
        <f t="shared" si="5"/>
        <v>0.38710085162187358</v>
      </c>
      <c r="H188" s="40">
        <v>0</v>
      </c>
      <c r="I188" s="41" t="s">
        <v>283</v>
      </c>
      <c r="J188" s="40">
        <v>7475541.5</v>
      </c>
      <c r="K188" s="40">
        <v>20133128.07</v>
      </c>
    </row>
    <row r="189" spans="2:11" ht="31.5">
      <c r="B189" s="44" t="s">
        <v>214</v>
      </c>
      <c r="C189" s="41" t="s">
        <v>177</v>
      </c>
      <c r="D189" s="45" t="s">
        <v>279</v>
      </c>
      <c r="E189" s="46" t="s">
        <v>392</v>
      </c>
      <c r="F189" s="47">
        <v>486</v>
      </c>
      <c r="G189" s="39">
        <f t="shared" si="5"/>
        <v>0.76788168933971646</v>
      </c>
      <c r="H189" s="40">
        <v>41.7</v>
      </c>
      <c r="I189" s="41" t="s">
        <v>283</v>
      </c>
      <c r="J189" s="40">
        <v>5361199.95</v>
      </c>
      <c r="K189" s="40">
        <v>30050259.77</v>
      </c>
    </row>
    <row r="190" spans="2:11" ht="31.5">
      <c r="B190" s="44" t="s">
        <v>215</v>
      </c>
      <c r="C190" s="41" t="s">
        <v>177</v>
      </c>
      <c r="D190" s="45" t="s">
        <v>279</v>
      </c>
      <c r="E190" s="46" t="s">
        <v>392</v>
      </c>
      <c r="F190" s="47">
        <v>1009</v>
      </c>
      <c r="G190" s="39">
        <f t="shared" si="5"/>
        <v>1.5942235072917161</v>
      </c>
      <c r="H190" s="40">
        <v>42.75</v>
      </c>
      <c r="I190" s="41" t="s">
        <v>283</v>
      </c>
      <c r="J190" s="40">
        <v>10236156.880000001</v>
      </c>
      <c r="K190" s="40">
        <f>11037364.54+66621559.9</f>
        <v>77658924.439999998</v>
      </c>
    </row>
    <row r="191" spans="2:11" ht="31.5">
      <c r="B191" s="44" t="s">
        <v>216</v>
      </c>
      <c r="C191" s="41" t="s">
        <v>177</v>
      </c>
      <c r="D191" s="45" t="s">
        <v>279</v>
      </c>
      <c r="E191" s="46" t="s">
        <v>392</v>
      </c>
      <c r="F191" s="47">
        <v>1077</v>
      </c>
      <c r="G191" s="39">
        <f t="shared" si="5"/>
        <v>1.701663743660236</v>
      </c>
      <c r="H191" s="40">
        <v>677.6</v>
      </c>
      <c r="I191" s="41" t="s">
        <v>283</v>
      </c>
      <c r="J191" s="40">
        <v>12459969.23</v>
      </c>
      <c r="K191" s="40">
        <v>75228524.150000006</v>
      </c>
    </row>
    <row r="192" spans="2:11" ht="31.5">
      <c r="B192" s="44" t="s">
        <v>217</v>
      </c>
      <c r="C192" s="41" t="s">
        <v>177</v>
      </c>
      <c r="D192" s="45" t="s">
        <v>279</v>
      </c>
      <c r="E192" s="46" t="s">
        <v>392</v>
      </c>
      <c r="F192" s="47">
        <v>355</v>
      </c>
      <c r="G192" s="39">
        <f t="shared" si="5"/>
        <v>0.56090123398271474</v>
      </c>
      <c r="H192" s="40">
        <v>104.2</v>
      </c>
      <c r="I192" s="41" t="s">
        <v>283</v>
      </c>
      <c r="J192" s="40">
        <v>8202563.8099999996</v>
      </c>
      <c r="K192" s="40">
        <v>27476340.41</v>
      </c>
    </row>
    <row r="193" spans="2:11" ht="31.5">
      <c r="B193" s="44" t="s">
        <v>218</v>
      </c>
      <c r="C193" s="41" t="s">
        <v>177</v>
      </c>
      <c r="D193" s="45" t="s">
        <v>279</v>
      </c>
      <c r="E193" s="46" t="s">
        <v>392</v>
      </c>
      <c r="F193" s="47">
        <v>963</v>
      </c>
      <c r="G193" s="39">
        <f t="shared" si="5"/>
        <v>1.5215433473953643</v>
      </c>
      <c r="H193" s="40">
        <v>1096.5</v>
      </c>
      <c r="I193" s="41" t="s">
        <v>283</v>
      </c>
      <c r="J193" s="40">
        <v>10332100.859999999</v>
      </c>
      <c r="K193" s="40">
        <v>61755764.579999998</v>
      </c>
    </row>
    <row r="194" spans="2:11" ht="30">
      <c r="B194" s="44" t="s">
        <v>219</v>
      </c>
      <c r="C194" s="41" t="s">
        <v>177</v>
      </c>
      <c r="D194" s="45" t="s">
        <v>279</v>
      </c>
      <c r="E194" s="46" t="s">
        <v>392</v>
      </c>
      <c r="F194" s="47">
        <v>126</v>
      </c>
      <c r="G194" s="39">
        <f t="shared" si="5"/>
        <v>0.19908043797696356</v>
      </c>
      <c r="H194" s="40">
        <v>0</v>
      </c>
      <c r="I194" s="41" t="s">
        <v>283</v>
      </c>
      <c r="J194" s="40">
        <v>3369938.54</v>
      </c>
      <c r="K194" s="40">
        <v>31919074.57</v>
      </c>
    </row>
    <row r="195" spans="2:11" ht="31.5">
      <c r="B195" s="44" t="s">
        <v>220</v>
      </c>
      <c r="C195" s="41" t="s">
        <v>177</v>
      </c>
      <c r="D195" s="45" t="s">
        <v>279</v>
      </c>
      <c r="E195" s="46" t="s">
        <v>392</v>
      </c>
      <c r="F195" s="47">
        <v>992</v>
      </c>
      <c r="G195" s="39">
        <f t="shared" si="5"/>
        <v>1.567363448199586</v>
      </c>
      <c r="H195" s="40">
        <v>1681.15</v>
      </c>
      <c r="I195" s="41" t="s">
        <v>283</v>
      </c>
      <c r="J195" s="40">
        <v>21633065.140000001</v>
      </c>
      <c r="K195" s="40">
        <f>9928847.41+54254425.28</f>
        <v>64183272.689999998</v>
      </c>
    </row>
    <row r="196" spans="2:11" ht="30">
      <c r="B196" s="44" t="s">
        <v>221</v>
      </c>
      <c r="C196" s="41" t="s">
        <v>177</v>
      </c>
      <c r="D196" s="45" t="s">
        <v>279</v>
      </c>
      <c r="E196" s="46" t="s">
        <v>392</v>
      </c>
      <c r="F196" s="47">
        <v>721</v>
      </c>
      <c r="G196" s="39">
        <f t="shared" si="5"/>
        <v>1.1391825062015135</v>
      </c>
      <c r="H196" s="40">
        <v>4222.74</v>
      </c>
      <c r="I196" s="41" t="s">
        <v>283</v>
      </c>
      <c r="J196" s="40">
        <v>12139330.220000001</v>
      </c>
      <c r="K196" s="40">
        <v>53762415.780000001</v>
      </c>
    </row>
    <row r="197" spans="2:11" ht="31.5">
      <c r="B197" s="44" t="s">
        <v>222</v>
      </c>
      <c r="C197" s="41" t="s">
        <v>177</v>
      </c>
      <c r="D197" s="45" t="s">
        <v>279</v>
      </c>
      <c r="E197" s="46" t="s">
        <v>392</v>
      </c>
      <c r="F197" s="47">
        <v>508</v>
      </c>
      <c r="G197" s="39">
        <f t="shared" si="5"/>
        <v>0.80264176581188484</v>
      </c>
      <c r="H197" s="40">
        <v>716.7</v>
      </c>
      <c r="I197" s="41" t="s">
        <v>283</v>
      </c>
      <c r="J197" s="40">
        <v>6389463.54</v>
      </c>
      <c r="K197" s="40">
        <v>37221038.810000002</v>
      </c>
    </row>
    <row r="198" spans="2:11" ht="30">
      <c r="B198" s="44" t="s">
        <v>223</v>
      </c>
      <c r="C198" s="41" t="s">
        <v>177</v>
      </c>
      <c r="D198" s="45" t="s">
        <v>279</v>
      </c>
      <c r="E198" s="46" t="s">
        <v>392</v>
      </c>
      <c r="F198" s="47">
        <v>1099</v>
      </c>
      <c r="G198" s="39">
        <f t="shared" si="5"/>
        <v>1.736423820132404</v>
      </c>
      <c r="H198" s="40">
        <v>2637.91</v>
      </c>
      <c r="I198" s="41" t="s">
        <v>283</v>
      </c>
      <c r="J198" s="40">
        <v>8016733.8099999996</v>
      </c>
      <c r="K198" s="40">
        <f>10548975.44+71714791.34</f>
        <v>82263766.780000001</v>
      </c>
    </row>
    <row r="199" spans="2:11" ht="31.5">
      <c r="B199" s="44" t="s">
        <v>224</v>
      </c>
      <c r="C199" s="41" t="s">
        <v>177</v>
      </c>
      <c r="D199" s="45" t="s">
        <v>279</v>
      </c>
      <c r="E199" s="46" t="s">
        <v>392</v>
      </c>
      <c r="F199" s="47">
        <v>721</v>
      </c>
      <c r="G199" s="39">
        <f t="shared" si="5"/>
        <v>1.1391825062015135</v>
      </c>
      <c r="H199" s="40">
        <v>804.48</v>
      </c>
      <c r="I199" s="41" t="s">
        <v>283</v>
      </c>
      <c r="J199" s="40">
        <v>12280087.98</v>
      </c>
      <c r="K199" s="40">
        <v>53762950.109999999</v>
      </c>
    </row>
    <row r="200" spans="2:11" ht="31.5">
      <c r="B200" s="44" t="s">
        <v>225</v>
      </c>
      <c r="C200" s="41" t="s">
        <v>177</v>
      </c>
      <c r="D200" s="45" t="s">
        <v>279</v>
      </c>
      <c r="E200" s="46" t="s">
        <v>392</v>
      </c>
      <c r="F200" s="47">
        <v>942</v>
      </c>
      <c r="G200" s="39">
        <f t="shared" si="5"/>
        <v>1.4883632743992037</v>
      </c>
      <c r="H200" s="40">
        <v>1217.74</v>
      </c>
      <c r="I200" s="41" t="s">
        <v>283</v>
      </c>
      <c r="J200" s="40">
        <v>10314327.710000001</v>
      </c>
      <c r="K200" s="40">
        <v>60396337.32</v>
      </c>
    </row>
    <row r="201" spans="2:11" ht="31.5">
      <c r="B201" s="44" t="s">
        <v>226</v>
      </c>
      <c r="C201" s="41" t="s">
        <v>177</v>
      </c>
      <c r="D201" s="45" t="s">
        <v>279</v>
      </c>
      <c r="E201" s="46" t="s">
        <v>392</v>
      </c>
      <c r="F201" s="47">
        <v>729</v>
      </c>
      <c r="G201" s="39">
        <f t="shared" ref="G201:G232" si="6">(F201/$F$254)*100</f>
        <v>1.1518225340095749</v>
      </c>
      <c r="H201" s="40">
        <v>0</v>
      </c>
      <c r="I201" s="41" t="s">
        <v>283</v>
      </c>
      <c r="J201" s="40">
        <v>16621996.560000001</v>
      </c>
      <c r="K201" s="40">
        <v>77811903.5</v>
      </c>
    </row>
    <row r="202" spans="2:11" ht="31.5">
      <c r="B202" s="44" t="s">
        <v>227</v>
      </c>
      <c r="C202" s="41" t="s">
        <v>177</v>
      </c>
      <c r="D202" s="45" t="s">
        <v>279</v>
      </c>
      <c r="E202" s="46" t="s">
        <v>392</v>
      </c>
      <c r="F202" s="47">
        <v>152</v>
      </c>
      <c r="G202" s="39">
        <f t="shared" si="6"/>
        <v>0.24016052835316237</v>
      </c>
      <c r="H202" s="40">
        <v>0</v>
      </c>
      <c r="I202" s="41" t="s">
        <v>283</v>
      </c>
      <c r="J202" s="40">
        <v>6857777.1900000004</v>
      </c>
      <c r="K202" s="40">
        <v>79949610.739999995</v>
      </c>
    </row>
    <row r="203" spans="2:11" ht="31.5">
      <c r="B203" s="44" t="s">
        <v>228</v>
      </c>
      <c r="C203" s="41" t="s">
        <v>177</v>
      </c>
      <c r="D203" s="45" t="s">
        <v>279</v>
      </c>
      <c r="E203" s="46" t="s">
        <v>392</v>
      </c>
      <c r="F203" s="47">
        <v>934</v>
      </c>
      <c r="G203" s="39">
        <f t="shared" si="6"/>
        <v>1.4757232465911425</v>
      </c>
      <c r="H203" s="40">
        <v>1486.02</v>
      </c>
      <c r="I203" s="41" t="s">
        <v>283</v>
      </c>
      <c r="J203" s="40">
        <v>13035096.630000001</v>
      </c>
      <c r="K203" s="40">
        <f>10129700.07+50199652.68</f>
        <v>60329352.75</v>
      </c>
    </row>
    <row r="204" spans="2:11" ht="31.5">
      <c r="B204" s="44" t="s">
        <v>229</v>
      </c>
      <c r="C204" s="41" t="s">
        <v>177</v>
      </c>
      <c r="D204" s="45" t="s">
        <v>279</v>
      </c>
      <c r="E204" s="46" t="s">
        <v>392</v>
      </c>
      <c r="F204" s="47">
        <v>390</v>
      </c>
      <c r="G204" s="39">
        <f t="shared" si="6"/>
        <v>0.6162013556429824</v>
      </c>
      <c r="H204" s="40">
        <v>0</v>
      </c>
      <c r="I204" s="41" t="s">
        <v>283</v>
      </c>
      <c r="J204" s="40">
        <v>21026234.579999998</v>
      </c>
      <c r="K204" s="40">
        <v>35820450.030000001</v>
      </c>
    </row>
    <row r="205" spans="2:11" ht="30">
      <c r="B205" s="44" t="s">
        <v>230</v>
      </c>
      <c r="C205" s="41" t="s">
        <v>177</v>
      </c>
      <c r="D205" s="45" t="s">
        <v>279</v>
      </c>
      <c r="E205" s="46" t="s">
        <v>392</v>
      </c>
      <c r="F205" s="47">
        <v>1171</v>
      </c>
      <c r="G205" s="39">
        <f t="shared" si="6"/>
        <v>1.850184070404955</v>
      </c>
      <c r="H205" s="40">
        <v>2583.0700000000002</v>
      </c>
      <c r="I205" s="41" t="s">
        <v>283</v>
      </c>
      <c r="J205" s="40">
        <v>9958991.3499999996</v>
      </c>
      <c r="K205" s="40">
        <f>10707822.02+75494193.16</f>
        <v>86202015.179999992</v>
      </c>
    </row>
    <row r="206" spans="2:11" ht="30">
      <c r="B206" s="44" t="s">
        <v>231</v>
      </c>
      <c r="C206" s="41" t="s">
        <v>177</v>
      </c>
      <c r="D206" s="45" t="s">
        <v>279</v>
      </c>
      <c r="E206" s="46" t="s">
        <v>392</v>
      </c>
      <c r="F206" s="47">
        <v>671</v>
      </c>
      <c r="G206" s="39">
        <f t="shared" si="6"/>
        <v>1.0601823324011312</v>
      </c>
      <c r="H206" s="40">
        <v>2146.25</v>
      </c>
      <c r="I206" s="41" t="s">
        <v>283</v>
      </c>
      <c r="J206" s="40">
        <v>10447357.07</v>
      </c>
      <c r="K206" s="40">
        <v>50110435.93</v>
      </c>
    </row>
    <row r="207" spans="2:11" ht="31.5">
      <c r="B207" s="44" t="s">
        <v>232</v>
      </c>
      <c r="C207" s="41" t="s">
        <v>177</v>
      </c>
      <c r="D207" s="45" t="s">
        <v>279</v>
      </c>
      <c r="E207" s="46" t="s">
        <v>392</v>
      </c>
      <c r="F207" s="47">
        <v>883</v>
      </c>
      <c r="G207" s="39">
        <f t="shared" si="6"/>
        <v>1.3951430693147524</v>
      </c>
      <c r="H207" s="40">
        <v>0</v>
      </c>
      <c r="I207" s="41" t="s">
        <v>283</v>
      </c>
      <c r="J207" s="40">
        <v>10502646.220000001</v>
      </c>
      <c r="K207" s="40">
        <v>58873008.560000002</v>
      </c>
    </row>
    <row r="208" spans="2:11" ht="30">
      <c r="B208" s="44" t="s">
        <v>233</v>
      </c>
      <c r="C208" s="41" t="s">
        <v>177</v>
      </c>
      <c r="D208" s="45" t="s">
        <v>279</v>
      </c>
      <c r="E208" s="46" t="s">
        <v>392</v>
      </c>
      <c r="F208" s="47">
        <v>983</v>
      </c>
      <c r="G208" s="39">
        <f t="shared" si="6"/>
        <v>1.5531434169155172</v>
      </c>
      <c r="H208" s="40">
        <v>1252</v>
      </c>
      <c r="I208" s="41" t="s">
        <v>283</v>
      </c>
      <c r="J208" s="40">
        <v>8489766.1199999992</v>
      </c>
      <c r="K208" s="40">
        <v>72427884.849999994</v>
      </c>
    </row>
    <row r="209" spans="2:11" ht="31.5">
      <c r="B209" s="44" t="s">
        <v>234</v>
      </c>
      <c r="C209" s="41" t="s">
        <v>177</v>
      </c>
      <c r="D209" s="45" t="s">
        <v>279</v>
      </c>
      <c r="E209" s="46" t="s">
        <v>392</v>
      </c>
      <c r="F209" s="47">
        <v>847</v>
      </c>
      <c r="G209" s="39">
        <f t="shared" si="6"/>
        <v>1.3382629441784772</v>
      </c>
      <c r="H209" s="40">
        <v>444.02</v>
      </c>
      <c r="I209" s="41" t="s">
        <v>283</v>
      </c>
      <c r="J209" s="40">
        <v>8181980.25</v>
      </c>
      <c r="K209" s="40">
        <v>53026385.939999998</v>
      </c>
    </row>
    <row r="210" spans="2:11" ht="31.5">
      <c r="B210" s="44" t="s">
        <v>235</v>
      </c>
      <c r="C210" s="41" t="s">
        <v>177</v>
      </c>
      <c r="D210" s="45" t="s">
        <v>279</v>
      </c>
      <c r="E210" s="46" t="s">
        <v>392</v>
      </c>
      <c r="F210" s="47">
        <v>982</v>
      </c>
      <c r="G210" s="39">
        <f t="shared" si="6"/>
        <v>1.5515634134395095</v>
      </c>
      <c r="H210" s="40">
        <v>589.9</v>
      </c>
      <c r="I210" s="41" t="s">
        <v>283</v>
      </c>
      <c r="J210" s="40">
        <v>11076329.279999999</v>
      </c>
      <c r="K210" s="40">
        <v>70771662.019999996</v>
      </c>
    </row>
    <row r="211" spans="2:11" ht="31.5">
      <c r="B211" s="44" t="s">
        <v>236</v>
      </c>
      <c r="C211" s="41" t="s">
        <v>177</v>
      </c>
      <c r="D211" s="45" t="s">
        <v>279</v>
      </c>
      <c r="E211" s="46" t="s">
        <v>392</v>
      </c>
      <c r="F211" s="47">
        <v>760</v>
      </c>
      <c r="G211" s="39">
        <f t="shared" si="6"/>
        <v>1.200802641765812</v>
      </c>
      <c r="H211" s="40">
        <v>1051.79</v>
      </c>
      <c r="I211" s="41" t="s">
        <v>283</v>
      </c>
      <c r="J211" s="40">
        <v>8258445.5300000003</v>
      </c>
      <c r="K211" s="40">
        <f>7484531.19+40661434.3</f>
        <v>48145965.489999995</v>
      </c>
    </row>
    <row r="212" spans="2:11" ht="30">
      <c r="B212" s="44" t="s">
        <v>237</v>
      </c>
      <c r="C212" s="41" t="s">
        <v>177</v>
      </c>
      <c r="D212" s="45" t="s">
        <v>279</v>
      </c>
      <c r="E212" s="46" t="s">
        <v>392</v>
      </c>
      <c r="F212" s="47">
        <v>200</v>
      </c>
      <c r="G212" s="39">
        <f t="shared" si="6"/>
        <v>0.31600069520152946</v>
      </c>
      <c r="H212" s="40">
        <v>0</v>
      </c>
      <c r="I212" s="41" t="s">
        <v>283</v>
      </c>
      <c r="J212" s="40">
        <v>7578282.4400000004</v>
      </c>
      <c r="K212" s="40">
        <v>58498619.520000003</v>
      </c>
    </row>
    <row r="213" spans="2:11" ht="31.5">
      <c r="B213" s="44" t="s">
        <v>238</v>
      </c>
      <c r="C213" s="41" t="s">
        <v>177</v>
      </c>
      <c r="D213" s="45" t="s">
        <v>279</v>
      </c>
      <c r="E213" s="46" t="s">
        <v>392</v>
      </c>
      <c r="F213" s="47">
        <v>807</v>
      </c>
      <c r="G213" s="39">
        <f t="shared" si="6"/>
        <v>1.2750628051381714</v>
      </c>
      <c r="H213" s="40">
        <v>381.55</v>
      </c>
      <c r="I213" s="41" t="s">
        <v>283</v>
      </c>
      <c r="J213" s="40">
        <v>8026866.7800000003</v>
      </c>
      <c r="K213" s="40">
        <f>7252466.37+42977241.94</f>
        <v>50229708.309999995</v>
      </c>
    </row>
    <row r="214" spans="2:11" ht="31.5">
      <c r="B214" s="44" t="s">
        <v>239</v>
      </c>
      <c r="C214" s="41" t="s">
        <v>177</v>
      </c>
      <c r="D214" s="45" t="s">
        <v>279</v>
      </c>
      <c r="E214" s="46" t="s">
        <v>392</v>
      </c>
      <c r="F214" s="47">
        <v>889</v>
      </c>
      <c r="G214" s="39">
        <f t="shared" si="6"/>
        <v>1.4046230901707983</v>
      </c>
      <c r="H214" s="40">
        <v>588.70000000000005</v>
      </c>
      <c r="I214" s="41" t="s">
        <v>283</v>
      </c>
      <c r="J214" s="40">
        <v>9038542.0299999993</v>
      </c>
      <c r="K214" s="40">
        <v>61257968.460000001</v>
      </c>
    </row>
    <row r="215" spans="2:11" ht="30">
      <c r="B215" s="44" t="s">
        <v>240</v>
      </c>
      <c r="C215" s="41" t="s">
        <v>177</v>
      </c>
      <c r="D215" s="45" t="s">
        <v>279</v>
      </c>
      <c r="E215" s="46" t="s">
        <v>392</v>
      </c>
      <c r="F215" s="47">
        <v>130</v>
      </c>
      <c r="G215" s="39">
        <f t="shared" si="6"/>
        <v>0.20540045188099415</v>
      </c>
      <c r="H215" s="40">
        <v>0</v>
      </c>
      <c r="I215" s="41" t="s">
        <v>283</v>
      </c>
      <c r="J215" s="40">
        <v>4449223.18</v>
      </c>
      <c r="K215" s="40">
        <v>40212712.630000003</v>
      </c>
    </row>
    <row r="216" spans="2:11" ht="30">
      <c r="B216" s="44" t="s">
        <v>241</v>
      </c>
      <c r="C216" s="41" t="s">
        <v>177</v>
      </c>
      <c r="D216" s="45" t="s">
        <v>279</v>
      </c>
      <c r="E216" s="46" t="s">
        <v>392</v>
      </c>
      <c r="F216" s="47">
        <v>975</v>
      </c>
      <c r="G216" s="39">
        <f t="shared" si="6"/>
        <v>1.540503389107456</v>
      </c>
      <c r="H216" s="40">
        <v>1111.75</v>
      </c>
      <c r="I216" s="41" t="s">
        <v>283</v>
      </c>
      <c r="J216" s="40">
        <v>25243581.719999999</v>
      </c>
      <c r="K216" s="40">
        <v>85013005.709999993</v>
      </c>
    </row>
    <row r="217" spans="2:11" ht="31.5">
      <c r="B217" s="44" t="s">
        <v>242</v>
      </c>
      <c r="C217" s="41" t="s">
        <v>177</v>
      </c>
      <c r="D217" s="45" t="s">
        <v>279</v>
      </c>
      <c r="E217" s="46" t="s">
        <v>392</v>
      </c>
      <c r="F217" s="47">
        <v>794</v>
      </c>
      <c r="G217" s="39">
        <f t="shared" si="6"/>
        <v>1.2545227599500719</v>
      </c>
      <c r="H217" s="40">
        <v>0</v>
      </c>
      <c r="I217" s="41" t="s">
        <v>283</v>
      </c>
      <c r="J217" s="40">
        <v>16699411.449999999</v>
      </c>
      <c r="K217" s="40">
        <v>55080579.960000001</v>
      </c>
    </row>
    <row r="218" spans="2:11" ht="31.5">
      <c r="B218" s="44" t="s">
        <v>243</v>
      </c>
      <c r="C218" s="41" t="s">
        <v>177</v>
      </c>
      <c r="D218" s="45" t="s">
        <v>279</v>
      </c>
      <c r="E218" s="46" t="s">
        <v>392</v>
      </c>
      <c r="F218" s="47">
        <v>704</v>
      </c>
      <c r="G218" s="39">
        <f t="shared" si="6"/>
        <v>1.1123224471093838</v>
      </c>
      <c r="H218" s="40">
        <v>1971.7</v>
      </c>
      <c r="I218" s="41" t="s">
        <v>283</v>
      </c>
      <c r="J218" s="40">
        <v>8935866.8800000008</v>
      </c>
      <c r="K218" s="40">
        <v>46920732.310000002</v>
      </c>
    </row>
    <row r="219" spans="2:11" ht="30">
      <c r="B219" s="44" t="s">
        <v>244</v>
      </c>
      <c r="C219" s="41" t="s">
        <v>177</v>
      </c>
      <c r="D219" s="45" t="s">
        <v>279</v>
      </c>
      <c r="E219" s="46" t="s">
        <v>392</v>
      </c>
      <c r="F219" s="47">
        <v>1219</v>
      </c>
      <c r="G219" s="39">
        <f t="shared" si="6"/>
        <v>1.9260242372533221</v>
      </c>
      <c r="H219" s="40">
        <v>6257.54</v>
      </c>
      <c r="I219" s="41" t="s">
        <v>283</v>
      </c>
      <c r="J219" s="40">
        <v>11751403.390000001</v>
      </c>
      <c r="K219" s="40">
        <f>11687392.05+77897622.73</f>
        <v>89585014.780000001</v>
      </c>
    </row>
    <row r="220" spans="2:11" ht="31.5">
      <c r="B220" s="44" t="s">
        <v>245</v>
      </c>
      <c r="C220" s="41" t="s">
        <v>177</v>
      </c>
      <c r="D220" s="45" t="s">
        <v>279</v>
      </c>
      <c r="E220" s="46" t="s">
        <v>392</v>
      </c>
      <c r="F220" s="47">
        <v>920</v>
      </c>
      <c r="G220" s="39">
        <f t="shared" si="6"/>
        <v>1.4536031979270354</v>
      </c>
      <c r="H220" s="40">
        <v>685.9</v>
      </c>
      <c r="I220" s="41" t="s">
        <v>283</v>
      </c>
      <c r="J220" s="40">
        <v>12809005.52</v>
      </c>
      <c r="K220" s="40">
        <v>65286105.259999998</v>
      </c>
    </row>
    <row r="221" spans="2:11" ht="31.5">
      <c r="B221" s="44" t="s">
        <v>246</v>
      </c>
      <c r="C221" s="41" t="s">
        <v>177</v>
      </c>
      <c r="D221" s="45" t="s">
        <v>279</v>
      </c>
      <c r="E221" s="46" t="s">
        <v>392</v>
      </c>
      <c r="F221" s="47">
        <v>1075</v>
      </c>
      <c r="G221" s="39">
        <f t="shared" si="6"/>
        <v>1.6985037367082207</v>
      </c>
      <c r="H221" s="40">
        <v>2190.34</v>
      </c>
      <c r="I221" s="41" t="s">
        <v>283</v>
      </c>
      <c r="J221" s="40">
        <v>12808666.779999999</v>
      </c>
      <c r="K221" s="40">
        <v>68612389.280000001</v>
      </c>
    </row>
    <row r="222" spans="2:11" ht="31.5">
      <c r="B222" s="44" t="s">
        <v>247</v>
      </c>
      <c r="C222" s="41" t="s">
        <v>177</v>
      </c>
      <c r="D222" s="45" t="s">
        <v>279</v>
      </c>
      <c r="E222" s="46" t="s">
        <v>392</v>
      </c>
      <c r="F222" s="47">
        <v>1161</v>
      </c>
      <c r="G222" s="39">
        <f t="shared" si="6"/>
        <v>1.8343840356448784</v>
      </c>
      <c r="H222" s="40">
        <v>1649.76</v>
      </c>
      <c r="I222" s="41" t="s">
        <v>283</v>
      </c>
      <c r="J222" s="40">
        <v>17808833.300000001</v>
      </c>
      <c r="K222" s="40">
        <f>13438290.89+64126245.56</f>
        <v>77564536.450000003</v>
      </c>
    </row>
    <row r="223" spans="2:11" ht="31.5">
      <c r="B223" s="44" t="s">
        <v>248</v>
      </c>
      <c r="C223" s="41" t="s">
        <v>177</v>
      </c>
      <c r="D223" s="45" t="s">
        <v>279</v>
      </c>
      <c r="E223" s="46" t="s">
        <v>392</v>
      </c>
      <c r="F223" s="47">
        <v>499</v>
      </c>
      <c r="G223" s="39">
        <f t="shared" si="6"/>
        <v>0.78842173452781594</v>
      </c>
      <c r="H223" s="40">
        <v>0</v>
      </c>
      <c r="I223" s="41" t="s">
        <v>283</v>
      </c>
      <c r="J223" s="40">
        <v>12053302.92</v>
      </c>
      <c r="K223" s="40">
        <v>37940684.670000002</v>
      </c>
    </row>
    <row r="224" spans="2:11" ht="30">
      <c r="B224" s="44" t="s">
        <v>249</v>
      </c>
      <c r="C224" s="41" t="s">
        <v>177</v>
      </c>
      <c r="D224" s="45" t="s">
        <v>279</v>
      </c>
      <c r="E224" s="46" t="s">
        <v>392</v>
      </c>
      <c r="F224" s="47">
        <v>991</v>
      </c>
      <c r="G224" s="39">
        <f t="shared" si="6"/>
        <v>1.5657834447235786</v>
      </c>
      <c r="H224" s="40">
        <v>7484.37</v>
      </c>
      <c r="I224" s="41" t="s">
        <v>283</v>
      </c>
      <c r="J224" s="40">
        <v>9389073.1400000006</v>
      </c>
      <c r="K224" s="40">
        <f>9921418.2+63888564.83</f>
        <v>73809983.030000001</v>
      </c>
    </row>
    <row r="225" spans="2:11" ht="31.5">
      <c r="B225" s="44" t="s">
        <v>250</v>
      </c>
      <c r="C225" s="41" t="s">
        <v>177</v>
      </c>
      <c r="D225" s="45" t="s">
        <v>279</v>
      </c>
      <c r="E225" s="46" t="s">
        <v>392</v>
      </c>
      <c r="F225" s="47">
        <v>752</v>
      </c>
      <c r="G225" s="39">
        <f t="shared" si="6"/>
        <v>1.1881626139577506</v>
      </c>
      <c r="H225" s="40">
        <v>437</v>
      </c>
      <c r="I225" s="41" t="s">
        <v>283</v>
      </c>
      <c r="J225" s="40">
        <v>9101647.7300000004</v>
      </c>
      <c r="K225" s="40">
        <v>48316190.82</v>
      </c>
    </row>
    <row r="226" spans="2:11" ht="47.25">
      <c r="B226" s="44" t="s">
        <v>251</v>
      </c>
      <c r="C226" s="41" t="s">
        <v>177</v>
      </c>
      <c r="D226" s="45" t="s">
        <v>279</v>
      </c>
      <c r="E226" s="46" t="s">
        <v>392</v>
      </c>
      <c r="F226" s="47">
        <v>962</v>
      </c>
      <c r="G226" s="39">
        <f t="shared" si="6"/>
        <v>1.5199633439193565</v>
      </c>
      <c r="H226" s="40">
        <v>6104.92</v>
      </c>
      <c r="I226" s="41" t="s">
        <v>283</v>
      </c>
      <c r="J226" s="40">
        <v>7029322.0800000001</v>
      </c>
      <c r="K226" s="40">
        <f>11199231.21+61808121.58</f>
        <v>73007352.789999992</v>
      </c>
    </row>
    <row r="227" spans="2:11" ht="30">
      <c r="B227" s="44" t="s">
        <v>252</v>
      </c>
      <c r="C227" s="41" t="s">
        <v>177</v>
      </c>
      <c r="D227" s="45" t="s">
        <v>279</v>
      </c>
      <c r="E227" s="46" t="s">
        <v>392</v>
      </c>
      <c r="F227" s="47">
        <v>931</v>
      </c>
      <c r="G227" s="39">
        <f t="shared" si="6"/>
        <v>1.4709832361631197</v>
      </c>
      <c r="H227" s="40">
        <v>0</v>
      </c>
      <c r="I227" s="41" t="s">
        <v>283</v>
      </c>
      <c r="J227" s="40">
        <v>12033429.83</v>
      </c>
      <c r="K227" s="40">
        <v>74345669.579999998</v>
      </c>
    </row>
    <row r="228" spans="2:11" ht="30">
      <c r="B228" s="44" t="s">
        <v>253</v>
      </c>
      <c r="C228" s="41" t="s">
        <v>177</v>
      </c>
      <c r="D228" s="45" t="s">
        <v>279</v>
      </c>
      <c r="E228" s="46" t="s">
        <v>392</v>
      </c>
      <c r="F228" s="47">
        <v>1072</v>
      </c>
      <c r="G228" s="39">
        <f t="shared" si="6"/>
        <v>1.6937637262801977</v>
      </c>
      <c r="H228" s="40">
        <v>1819.8</v>
      </c>
      <c r="I228" s="41" t="s">
        <v>283</v>
      </c>
      <c r="J228" s="40">
        <v>39479983.869999997</v>
      </c>
      <c r="K228" s="40">
        <v>99556001.280000001</v>
      </c>
    </row>
    <row r="229" spans="2:11" ht="31.5">
      <c r="B229" s="44" t="s">
        <v>254</v>
      </c>
      <c r="C229" s="41" t="s">
        <v>177</v>
      </c>
      <c r="D229" s="45" t="s">
        <v>279</v>
      </c>
      <c r="E229" s="46" t="s">
        <v>392</v>
      </c>
      <c r="F229" s="47">
        <v>867</v>
      </c>
      <c r="G229" s="39">
        <f t="shared" si="6"/>
        <v>1.3698630136986301</v>
      </c>
      <c r="H229" s="40">
        <v>1807.61</v>
      </c>
      <c r="I229" s="41" t="s">
        <v>283</v>
      </c>
      <c r="J229" s="40">
        <v>11955598.529999999</v>
      </c>
      <c r="K229" s="40">
        <v>54063313.130000003</v>
      </c>
    </row>
    <row r="230" spans="2:11" ht="30">
      <c r="B230" s="44" t="s">
        <v>255</v>
      </c>
      <c r="C230" s="41" t="s">
        <v>177</v>
      </c>
      <c r="D230" s="45" t="s">
        <v>279</v>
      </c>
      <c r="E230" s="46" t="s">
        <v>392</v>
      </c>
      <c r="F230" s="47">
        <v>147</v>
      </c>
      <c r="G230" s="39">
        <f t="shared" si="6"/>
        <v>0.23226051097312417</v>
      </c>
      <c r="H230" s="40"/>
      <c r="I230" s="41" t="s">
        <v>283</v>
      </c>
      <c r="J230" s="40">
        <v>5259007.01</v>
      </c>
      <c r="K230" s="40">
        <v>52499700.25</v>
      </c>
    </row>
    <row r="231" spans="2:11" ht="31.5">
      <c r="B231" s="44" t="s">
        <v>256</v>
      </c>
      <c r="C231" s="41" t="s">
        <v>177</v>
      </c>
      <c r="D231" s="45" t="s">
        <v>279</v>
      </c>
      <c r="E231" s="46" t="s">
        <v>392</v>
      </c>
      <c r="F231" s="47">
        <v>1071</v>
      </c>
      <c r="G231" s="39">
        <f t="shared" si="6"/>
        <v>1.6921837228041903</v>
      </c>
      <c r="H231" s="40">
        <v>1092.54</v>
      </c>
      <c r="I231" s="41" t="s">
        <v>283</v>
      </c>
      <c r="J231" s="40">
        <v>24045796.359999999</v>
      </c>
      <c r="K231" s="40">
        <v>70395730.359999999</v>
      </c>
    </row>
    <row r="232" spans="2:11" ht="30">
      <c r="B232" s="44" t="s">
        <v>257</v>
      </c>
      <c r="C232" s="41" t="s">
        <v>177</v>
      </c>
      <c r="D232" s="45" t="s">
        <v>279</v>
      </c>
      <c r="E232" s="46" t="s">
        <v>392</v>
      </c>
      <c r="F232" s="47">
        <v>143</v>
      </c>
      <c r="G232" s="39">
        <f t="shared" si="6"/>
        <v>0.22594049706909355</v>
      </c>
      <c r="H232" s="40"/>
      <c r="I232" s="41" t="s">
        <v>283</v>
      </c>
      <c r="J232" s="40">
        <v>5657938.4299999997</v>
      </c>
      <c r="K232" s="40">
        <v>47671317.979999997</v>
      </c>
    </row>
    <row r="233" spans="2:11" ht="31.5">
      <c r="B233" s="44" t="s">
        <v>258</v>
      </c>
      <c r="C233" s="41" t="s">
        <v>177</v>
      </c>
      <c r="D233" s="45" t="s">
        <v>279</v>
      </c>
      <c r="E233" s="46" t="s">
        <v>392</v>
      </c>
      <c r="F233" s="47">
        <v>1005</v>
      </c>
      <c r="G233" s="39">
        <f t="shared" ref="G233:G253" si="7">(F233/$F$254)*100</f>
        <v>1.5879034933876854</v>
      </c>
      <c r="H233" s="40">
        <v>419.96</v>
      </c>
      <c r="I233" s="41" t="s">
        <v>283</v>
      </c>
      <c r="J233" s="40">
        <v>40865637.060000002</v>
      </c>
      <c r="K233" s="40">
        <v>64435288.840000004</v>
      </c>
    </row>
    <row r="234" spans="2:11" ht="30">
      <c r="B234" s="44" t="s">
        <v>259</v>
      </c>
      <c r="C234" s="41" t="s">
        <v>177</v>
      </c>
      <c r="D234" s="45" t="s">
        <v>279</v>
      </c>
      <c r="E234" s="46" t="s">
        <v>392</v>
      </c>
      <c r="F234" s="47">
        <v>200</v>
      </c>
      <c r="G234" s="39">
        <f t="shared" si="7"/>
        <v>0.31600069520152946</v>
      </c>
      <c r="H234" s="40"/>
      <c r="I234" s="41" t="s">
        <v>283</v>
      </c>
      <c r="J234" s="40">
        <v>10889592.449999999</v>
      </c>
      <c r="K234" s="40">
        <v>57670873.210000001</v>
      </c>
    </row>
    <row r="235" spans="2:11" ht="31.5">
      <c r="B235" s="44" t="s">
        <v>260</v>
      </c>
      <c r="C235" s="41" t="s">
        <v>177</v>
      </c>
      <c r="D235" s="45" t="s">
        <v>279</v>
      </c>
      <c r="E235" s="46" t="s">
        <v>392</v>
      </c>
      <c r="F235" s="47">
        <v>420</v>
      </c>
      <c r="G235" s="39">
        <f t="shared" si="7"/>
        <v>0.66360145992321184</v>
      </c>
      <c r="H235" s="40">
        <v>216.1</v>
      </c>
      <c r="I235" s="41" t="s">
        <v>283</v>
      </c>
      <c r="J235" s="40">
        <v>5173797.09</v>
      </c>
      <c r="K235" s="40">
        <v>28289267.07</v>
      </c>
    </row>
    <row r="236" spans="2:11" ht="31.5">
      <c r="B236" s="44" t="s">
        <v>261</v>
      </c>
      <c r="C236" s="41" t="s">
        <v>177</v>
      </c>
      <c r="D236" s="45" t="s">
        <v>279</v>
      </c>
      <c r="E236" s="46" t="s">
        <v>392</v>
      </c>
      <c r="F236" s="47">
        <v>135</v>
      </c>
      <c r="G236" s="39">
        <f t="shared" si="7"/>
        <v>0.21330046926103235</v>
      </c>
      <c r="H236" s="40"/>
      <c r="I236" s="41" t="s">
        <v>283</v>
      </c>
      <c r="J236" s="40">
        <v>16153111.390000001</v>
      </c>
      <c r="K236" s="40">
        <v>57780433.549999997</v>
      </c>
    </row>
    <row r="237" spans="2:11" ht="31.5">
      <c r="B237" s="44" t="s">
        <v>262</v>
      </c>
      <c r="C237" s="41" t="s">
        <v>177</v>
      </c>
      <c r="D237" s="45" t="s">
        <v>279</v>
      </c>
      <c r="E237" s="46" t="s">
        <v>392</v>
      </c>
      <c r="F237" s="47">
        <v>381</v>
      </c>
      <c r="G237" s="39">
        <f t="shared" si="7"/>
        <v>0.60198132435891361</v>
      </c>
      <c r="H237" s="40">
        <v>171.44</v>
      </c>
      <c r="I237" s="41" t="s">
        <v>283</v>
      </c>
      <c r="J237" s="40">
        <v>7189760.8099999996</v>
      </c>
      <c r="K237" s="40">
        <v>23973331.899999999</v>
      </c>
    </row>
    <row r="238" spans="2:11" ht="31.5">
      <c r="B238" s="44" t="s">
        <v>263</v>
      </c>
      <c r="C238" s="41" t="s">
        <v>177</v>
      </c>
      <c r="D238" s="45" t="s">
        <v>279</v>
      </c>
      <c r="E238" s="46" t="s">
        <v>392</v>
      </c>
      <c r="F238" s="47">
        <v>786</v>
      </c>
      <c r="G238" s="39">
        <f t="shared" si="7"/>
        <v>1.2418827321420107</v>
      </c>
      <c r="H238" s="40">
        <v>1144.6600000000001</v>
      </c>
      <c r="I238" s="41" t="s">
        <v>283</v>
      </c>
      <c r="J238" s="40">
        <v>6664281.8799999999</v>
      </c>
      <c r="K238" s="40">
        <f>7644487.78+42949504.66</f>
        <v>50593992.439999998</v>
      </c>
    </row>
    <row r="239" spans="2:11" ht="31.5">
      <c r="B239" s="44" t="s">
        <v>264</v>
      </c>
      <c r="C239" s="41" t="s">
        <v>177</v>
      </c>
      <c r="D239" s="45" t="s">
        <v>279</v>
      </c>
      <c r="E239" s="46" t="s">
        <v>392</v>
      </c>
      <c r="F239" s="47">
        <v>646</v>
      </c>
      <c r="G239" s="39">
        <f t="shared" si="7"/>
        <v>1.0206822455009401</v>
      </c>
      <c r="H239" s="40"/>
      <c r="I239" s="41" t="s">
        <v>283</v>
      </c>
      <c r="J239" s="40">
        <v>5676911.2199999997</v>
      </c>
      <c r="K239" s="40">
        <v>46588990.75</v>
      </c>
    </row>
    <row r="240" spans="2:11" ht="31.5">
      <c r="B240" s="44" t="s">
        <v>265</v>
      </c>
      <c r="C240" s="41" t="s">
        <v>177</v>
      </c>
      <c r="D240" s="45" t="s">
        <v>279</v>
      </c>
      <c r="E240" s="46" t="s">
        <v>392</v>
      </c>
      <c r="F240" s="47">
        <v>847</v>
      </c>
      <c r="G240" s="39">
        <f t="shared" si="7"/>
        <v>1.3382629441784772</v>
      </c>
      <c r="H240" s="40">
        <v>0</v>
      </c>
      <c r="I240" s="41" t="s">
        <v>283</v>
      </c>
      <c r="J240" s="40">
        <v>7524346.1100000003</v>
      </c>
      <c r="K240" s="40">
        <v>53775528.659999996</v>
      </c>
    </row>
    <row r="241" spans="2:15" ht="31.5">
      <c r="B241" s="44" t="s">
        <v>266</v>
      </c>
      <c r="C241" s="41" t="s">
        <v>177</v>
      </c>
      <c r="D241" s="45" t="s">
        <v>279</v>
      </c>
      <c r="E241" s="46" t="s">
        <v>392</v>
      </c>
      <c r="F241" s="47">
        <v>1051</v>
      </c>
      <c r="G241" s="39">
        <f t="shared" si="7"/>
        <v>1.6605836532840372</v>
      </c>
      <c r="H241" s="40">
        <v>1495.39</v>
      </c>
      <c r="I241" s="41" t="s">
        <v>283</v>
      </c>
      <c r="J241" s="40">
        <v>19917732.32</v>
      </c>
      <c r="K241" s="40">
        <v>65291899.979999997</v>
      </c>
    </row>
    <row r="242" spans="2:15" ht="31.5">
      <c r="B242" s="44" t="s">
        <v>267</v>
      </c>
      <c r="C242" s="41" t="s">
        <v>177</v>
      </c>
      <c r="D242" s="45" t="s">
        <v>279</v>
      </c>
      <c r="E242" s="46" t="s">
        <v>392</v>
      </c>
      <c r="F242" s="47">
        <v>892</v>
      </c>
      <c r="G242" s="39">
        <f t="shared" si="7"/>
        <v>1.4093631005988214</v>
      </c>
      <c r="H242" s="40">
        <v>2667.09</v>
      </c>
      <c r="I242" s="41" t="s">
        <v>283</v>
      </c>
      <c r="J242" s="40">
        <v>9695937.3100000005</v>
      </c>
      <c r="K242" s="40">
        <f>10064600.56+54835482.77</f>
        <v>64900083.330000006</v>
      </c>
    </row>
    <row r="243" spans="2:15" ht="31.5">
      <c r="B243" s="44" t="s">
        <v>268</v>
      </c>
      <c r="C243" s="41" t="s">
        <v>177</v>
      </c>
      <c r="D243" s="45" t="s">
        <v>279</v>
      </c>
      <c r="E243" s="46" t="s">
        <v>392</v>
      </c>
      <c r="F243" s="47">
        <v>1112</v>
      </c>
      <c r="G243" s="39">
        <f t="shared" si="7"/>
        <v>1.7569638653205037</v>
      </c>
      <c r="H243" s="40">
        <v>2451.1999999999998</v>
      </c>
      <c r="I243" s="41" t="s">
        <v>283</v>
      </c>
      <c r="J243" s="40">
        <v>21664630.920000002</v>
      </c>
      <c r="K243" s="40">
        <v>75595996.829999998</v>
      </c>
    </row>
    <row r="244" spans="2:15" ht="31.5">
      <c r="B244" s="44" t="s">
        <v>269</v>
      </c>
      <c r="C244" s="41" t="s">
        <v>177</v>
      </c>
      <c r="D244" s="45" t="s">
        <v>279</v>
      </c>
      <c r="E244" s="46" t="s">
        <v>392</v>
      </c>
      <c r="F244" s="47">
        <v>645</v>
      </c>
      <c r="G244" s="39">
        <f t="shared" si="7"/>
        <v>1.0191022420249325</v>
      </c>
      <c r="H244" s="40">
        <v>279.39999999999998</v>
      </c>
      <c r="I244" s="41" t="s">
        <v>283</v>
      </c>
      <c r="J244" s="40">
        <v>6777118.3399999999</v>
      </c>
      <c r="K244" s="40">
        <v>41777891.770000003</v>
      </c>
    </row>
    <row r="245" spans="2:15" ht="31.5">
      <c r="B245" s="44" t="s">
        <v>270</v>
      </c>
      <c r="C245" s="41" t="s">
        <v>177</v>
      </c>
      <c r="D245" s="45" t="s">
        <v>279</v>
      </c>
      <c r="E245" s="46" t="s">
        <v>392</v>
      </c>
      <c r="F245" s="47">
        <v>547</v>
      </c>
      <c r="G245" s="39">
        <f t="shared" si="7"/>
        <v>0.86426190137618308</v>
      </c>
      <c r="H245" s="40">
        <v>1379.93</v>
      </c>
      <c r="I245" s="41" t="s">
        <v>283</v>
      </c>
      <c r="J245" s="40">
        <v>6398878.1299999999</v>
      </c>
      <c r="K245" s="40">
        <f>5739075.11+36385817.39</f>
        <v>42124892.5</v>
      </c>
    </row>
    <row r="246" spans="2:15" ht="31.5">
      <c r="B246" s="44" t="s">
        <v>271</v>
      </c>
      <c r="C246" s="41" t="s">
        <v>177</v>
      </c>
      <c r="D246" s="45" t="s">
        <v>279</v>
      </c>
      <c r="E246" s="46" t="s">
        <v>392</v>
      </c>
      <c r="F246" s="47">
        <v>777</v>
      </c>
      <c r="G246" s="39">
        <f t="shared" si="7"/>
        <v>1.2276627008579419</v>
      </c>
      <c r="H246" s="40">
        <v>0</v>
      </c>
      <c r="I246" s="41" t="s">
        <v>283</v>
      </c>
      <c r="J246" s="40">
        <v>8706410.4399999995</v>
      </c>
      <c r="K246" s="40">
        <v>48774713.240000002</v>
      </c>
    </row>
    <row r="247" spans="2:15" ht="31.5">
      <c r="B247" s="44" t="s">
        <v>272</v>
      </c>
      <c r="C247" s="41" t="s">
        <v>177</v>
      </c>
      <c r="D247" s="45" t="s">
        <v>279</v>
      </c>
      <c r="E247" s="46" t="s">
        <v>392</v>
      </c>
      <c r="F247" s="47">
        <v>539</v>
      </c>
      <c r="G247" s="39">
        <f t="shared" si="7"/>
        <v>0.8516218735681218</v>
      </c>
      <c r="H247" s="40">
        <v>73.790000000000006</v>
      </c>
      <c r="I247" s="41" t="s">
        <v>283</v>
      </c>
      <c r="J247" s="40">
        <v>8001732.5199999996</v>
      </c>
      <c r="K247" s="40">
        <f>5696597.68+45551483.32</f>
        <v>51248081</v>
      </c>
    </row>
    <row r="248" spans="2:15" ht="30">
      <c r="B248" s="44" t="s">
        <v>273</v>
      </c>
      <c r="C248" s="41" t="s">
        <v>177</v>
      </c>
      <c r="D248" s="45" t="s">
        <v>279</v>
      </c>
      <c r="E248" s="46" t="s">
        <v>392</v>
      </c>
      <c r="F248" s="47">
        <v>826</v>
      </c>
      <c r="G248" s="39">
        <f t="shared" si="7"/>
        <v>1.3050828711823166</v>
      </c>
      <c r="H248" s="40">
        <v>3360.7</v>
      </c>
      <c r="I248" s="41" t="s">
        <v>283</v>
      </c>
      <c r="J248" s="40">
        <v>5201762.37</v>
      </c>
      <c r="K248" s="40">
        <v>60730082.649999999</v>
      </c>
    </row>
    <row r="249" spans="2:15" ht="30">
      <c r="B249" s="44" t="s">
        <v>274</v>
      </c>
      <c r="C249" s="41" t="s">
        <v>177</v>
      </c>
      <c r="D249" s="45" t="s">
        <v>279</v>
      </c>
      <c r="E249" s="46" t="s">
        <v>392</v>
      </c>
      <c r="F249" s="47">
        <v>58</v>
      </c>
      <c r="G249" s="39">
        <f t="shared" si="7"/>
        <v>9.1640201608443536E-2</v>
      </c>
      <c r="H249" s="40"/>
      <c r="I249" s="41" t="s">
        <v>283</v>
      </c>
      <c r="J249" s="40">
        <v>2025427.43</v>
      </c>
      <c r="K249" s="40">
        <v>29388320.899999999</v>
      </c>
    </row>
    <row r="250" spans="2:15" ht="31.5">
      <c r="B250" s="44" t="s">
        <v>275</v>
      </c>
      <c r="C250" s="41" t="s">
        <v>177</v>
      </c>
      <c r="D250" s="45" t="s">
        <v>279</v>
      </c>
      <c r="E250" s="46" t="s">
        <v>392</v>
      </c>
      <c r="F250" s="47">
        <v>1127</v>
      </c>
      <c r="G250" s="39">
        <f t="shared" si="7"/>
        <v>1.7806639174606183</v>
      </c>
      <c r="H250" s="40">
        <v>3752.92</v>
      </c>
      <c r="I250" s="41" t="s">
        <v>283</v>
      </c>
      <c r="J250" s="40">
        <v>13024669.25</v>
      </c>
      <c r="K250" s="40">
        <v>75560984.459999993</v>
      </c>
    </row>
    <row r="251" spans="2:15" ht="31.5">
      <c r="B251" s="44" t="s">
        <v>276</v>
      </c>
      <c r="C251" s="41" t="s">
        <v>177</v>
      </c>
      <c r="D251" s="45" t="s">
        <v>279</v>
      </c>
      <c r="E251" s="46" t="s">
        <v>392</v>
      </c>
      <c r="F251" s="47">
        <v>993</v>
      </c>
      <c r="G251" s="39">
        <f t="shared" si="7"/>
        <v>1.5689434516755936</v>
      </c>
      <c r="H251" s="40">
        <v>2239.6</v>
      </c>
      <c r="I251" s="41" t="s">
        <v>283</v>
      </c>
      <c r="J251" s="40">
        <v>14371614.720000001</v>
      </c>
      <c r="K251" s="40">
        <v>73622441.890000001</v>
      </c>
    </row>
    <row r="252" spans="2:15" ht="30">
      <c r="B252" s="44" t="s">
        <v>277</v>
      </c>
      <c r="C252" s="41" t="s">
        <v>177</v>
      </c>
      <c r="D252" s="45" t="s">
        <v>279</v>
      </c>
      <c r="E252" s="46" t="s">
        <v>392</v>
      </c>
      <c r="F252" s="47">
        <v>893</v>
      </c>
      <c r="G252" s="39">
        <f t="shared" si="7"/>
        <v>1.4109431040748288</v>
      </c>
      <c r="H252" s="40">
        <v>781.97</v>
      </c>
      <c r="I252" s="41" t="s">
        <v>283</v>
      </c>
      <c r="J252" s="40">
        <v>24496184.829999998</v>
      </c>
      <c r="K252" s="40">
        <f>7684349.33+63160467.15</f>
        <v>70844816.480000004</v>
      </c>
    </row>
    <row r="253" spans="2:15" ht="47.25">
      <c r="B253" s="44" t="s">
        <v>278</v>
      </c>
      <c r="C253" s="41" t="s">
        <v>177</v>
      </c>
      <c r="D253" s="45" t="s">
        <v>279</v>
      </c>
      <c r="E253" s="46" t="s">
        <v>392</v>
      </c>
      <c r="F253" s="47">
        <v>1003</v>
      </c>
      <c r="G253" s="39">
        <f t="shared" si="7"/>
        <v>1.5847434864356702</v>
      </c>
      <c r="H253" s="40">
        <v>1325.6029100000001</v>
      </c>
      <c r="I253" s="41" t="s">
        <v>283</v>
      </c>
      <c r="J253" s="40">
        <v>28878473</v>
      </c>
      <c r="K253" s="40">
        <v>75330388.459999993</v>
      </c>
    </row>
    <row r="254" spans="2:15" ht="15" customHeight="1">
      <c r="B254" s="64" t="s">
        <v>357</v>
      </c>
      <c r="C254" s="65"/>
      <c r="D254" s="66"/>
      <c r="E254" s="79" t="s">
        <v>392</v>
      </c>
      <c r="F254" s="21">
        <f>F255+F256</f>
        <v>63291</v>
      </c>
      <c r="G254" s="19">
        <f>SUM(G255:G256)</f>
        <v>100.00000000000003</v>
      </c>
      <c r="H254" s="22" t="s">
        <v>283</v>
      </c>
      <c r="I254" s="17" t="s">
        <v>283</v>
      </c>
      <c r="J254" s="23" t="s">
        <v>283</v>
      </c>
      <c r="K254" s="23" t="s">
        <v>283</v>
      </c>
    </row>
    <row r="255" spans="2:15" ht="15" customHeight="1">
      <c r="B255" s="64" t="s">
        <v>358</v>
      </c>
      <c r="C255" s="65"/>
      <c r="D255" s="66"/>
      <c r="E255" s="80"/>
      <c r="F255" s="21">
        <f>SUM(F169:F253)</f>
        <v>62768</v>
      </c>
      <c r="G255" s="19">
        <f>SUM(G169:G253)</f>
        <v>99.17365818204803</v>
      </c>
      <c r="H255" s="22" t="s">
        <v>283</v>
      </c>
      <c r="I255" s="17" t="s">
        <v>283</v>
      </c>
      <c r="J255" s="23" t="s">
        <v>283</v>
      </c>
      <c r="K255" s="23" t="s">
        <v>283</v>
      </c>
    </row>
    <row r="256" spans="2:15" ht="15" customHeight="1">
      <c r="B256" s="84" t="s">
        <v>359</v>
      </c>
      <c r="C256" s="84"/>
      <c r="D256" s="84"/>
      <c r="E256" s="80"/>
      <c r="F256" s="21">
        <f>F257+F258+F259</f>
        <v>523</v>
      </c>
      <c r="G256" s="19">
        <f>(F256/F254)*100</f>
        <v>0.82634181795199946</v>
      </c>
      <c r="H256" s="22" t="s">
        <v>283</v>
      </c>
      <c r="I256" s="17" t="s">
        <v>283</v>
      </c>
      <c r="J256" s="23" t="s">
        <v>283</v>
      </c>
      <c r="K256" s="23" t="s">
        <v>283</v>
      </c>
      <c r="N256" s="36"/>
      <c r="O256" s="36"/>
    </row>
    <row r="257" spans="2:11" ht="17.25" customHeight="1">
      <c r="B257" s="85" t="s">
        <v>376</v>
      </c>
      <c r="C257" s="86"/>
      <c r="D257" s="87"/>
      <c r="E257" s="80"/>
      <c r="F257" s="24">
        <v>204</v>
      </c>
      <c r="G257" s="20">
        <f>(F257/F254)*100</f>
        <v>0.32232070910556004</v>
      </c>
      <c r="H257" s="22" t="s">
        <v>283</v>
      </c>
      <c r="I257" s="17" t="s">
        <v>283</v>
      </c>
      <c r="J257" s="23" t="s">
        <v>283</v>
      </c>
      <c r="K257" s="23" t="s">
        <v>283</v>
      </c>
    </row>
    <row r="258" spans="2:11" ht="15" customHeight="1">
      <c r="B258" s="85" t="s">
        <v>410</v>
      </c>
      <c r="C258" s="86"/>
      <c r="D258" s="87"/>
      <c r="E258" s="80"/>
      <c r="F258" s="24">
        <v>69</v>
      </c>
      <c r="G258" s="20">
        <f>(F258/F254)*100</f>
        <v>0.10902023984452765</v>
      </c>
      <c r="H258" s="22" t="s">
        <v>283</v>
      </c>
      <c r="I258" s="17" t="s">
        <v>283</v>
      </c>
      <c r="J258" s="23" t="s">
        <v>283</v>
      </c>
      <c r="K258" s="23" t="s">
        <v>283</v>
      </c>
    </row>
    <row r="259" spans="2:11" ht="15" customHeight="1">
      <c r="B259" s="85" t="s">
        <v>411</v>
      </c>
      <c r="C259" s="86"/>
      <c r="D259" s="87"/>
      <c r="E259" s="81"/>
      <c r="F259" s="24">
        <v>250</v>
      </c>
      <c r="G259" s="20">
        <f>(F259/F254)*100</f>
        <v>0.39500086900191178</v>
      </c>
      <c r="H259" s="22" t="s">
        <v>283</v>
      </c>
      <c r="I259" s="17" t="s">
        <v>283</v>
      </c>
      <c r="J259" s="23" t="s">
        <v>283</v>
      </c>
      <c r="K259" s="23" t="s">
        <v>283</v>
      </c>
    </row>
    <row r="260" spans="2:11">
      <c r="B260" s="69" t="s">
        <v>14</v>
      </c>
      <c r="C260" s="70"/>
      <c r="D260" s="70"/>
      <c r="E260" s="70"/>
      <c r="F260" s="70"/>
      <c r="G260" s="70"/>
      <c r="H260" s="70"/>
      <c r="I260" s="70"/>
      <c r="J260" s="70"/>
      <c r="K260" s="70"/>
    </row>
    <row r="261" spans="2:11" ht="15" customHeight="1">
      <c r="B261" s="71" t="s">
        <v>179</v>
      </c>
      <c r="C261" s="73" t="s">
        <v>177</v>
      </c>
      <c r="D261" s="73" t="s">
        <v>280</v>
      </c>
      <c r="E261" s="48" t="s">
        <v>352</v>
      </c>
      <c r="F261" s="49">
        <v>1111</v>
      </c>
      <c r="G261" s="39">
        <f>(F261/F291)*100</f>
        <v>2.0495886064273328</v>
      </c>
      <c r="H261" s="74">
        <v>0</v>
      </c>
      <c r="I261" s="73" t="s">
        <v>283</v>
      </c>
      <c r="J261" s="75">
        <v>25501158.989999998</v>
      </c>
      <c r="K261" s="75">
        <v>0</v>
      </c>
    </row>
    <row r="262" spans="2:11" s="9" customFormat="1" ht="15" customHeight="1">
      <c r="B262" s="72"/>
      <c r="C262" s="72"/>
      <c r="D262" s="72"/>
      <c r="E262" s="41" t="s">
        <v>351</v>
      </c>
      <c r="F262" s="47">
        <v>132424</v>
      </c>
      <c r="G262" s="39" t="s">
        <v>283</v>
      </c>
      <c r="H262" s="72"/>
      <c r="I262" s="72"/>
      <c r="J262" s="72"/>
      <c r="K262" s="72"/>
    </row>
    <row r="263" spans="2:11" s="9" customFormat="1" ht="15" customHeight="1">
      <c r="B263" s="71" t="s">
        <v>180</v>
      </c>
      <c r="C263" s="73" t="s">
        <v>177</v>
      </c>
      <c r="D263" s="73" t="s">
        <v>280</v>
      </c>
      <c r="E263" s="48" t="s">
        <v>352</v>
      </c>
      <c r="F263" s="47">
        <v>13483</v>
      </c>
      <c r="G263" s="39">
        <f>(F263/F291)*100</f>
        <v>24.873630225436301</v>
      </c>
      <c r="H263" s="74">
        <v>0</v>
      </c>
      <c r="I263" s="73" t="s">
        <v>283</v>
      </c>
      <c r="J263" s="75">
        <v>216937153.72</v>
      </c>
      <c r="K263" s="75">
        <v>1474403.47</v>
      </c>
    </row>
    <row r="264" spans="2:11" s="9" customFormat="1" ht="15" customHeight="1">
      <c r="B264" s="72"/>
      <c r="C264" s="72"/>
      <c r="D264" s="72"/>
      <c r="E264" s="41" t="s">
        <v>351</v>
      </c>
      <c r="F264" s="47">
        <v>1211645</v>
      </c>
      <c r="G264" s="39" t="s">
        <v>283</v>
      </c>
      <c r="H264" s="72"/>
      <c r="I264" s="72"/>
      <c r="J264" s="72"/>
      <c r="K264" s="72"/>
    </row>
    <row r="265" spans="2:11" s="9" customFormat="1" ht="15" customHeight="1">
      <c r="B265" s="71" t="s">
        <v>181</v>
      </c>
      <c r="C265" s="73" t="s">
        <v>177</v>
      </c>
      <c r="D265" s="73" t="s">
        <v>280</v>
      </c>
      <c r="E265" s="48" t="s">
        <v>352</v>
      </c>
      <c r="F265" s="47">
        <v>5396</v>
      </c>
      <c r="G265" s="39">
        <f>(F265/F291)*100</f>
        <v>9.9546175700107007</v>
      </c>
      <c r="H265" s="76">
        <v>0</v>
      </c>
      <c r="I265" s="73" t="s">
        <v>283</v>
      </c>
      <c r="J265" s="75">
        <v>118722683.70999999</v>
      </c>
      <c r="K265" s="75">
        <v>4868822.67</v>
      </c>
    </row>
    <row r="266" spans="2:11" s="9" customFormat="1" ht="15" customHeight="1">
      <c r="B266" s="72"/>
      <c r="C266" s="72"/>
      <c r="D266" s="72"/>
      <c r="E266" s="41" t="s">
        <v>351</v>
      </c>
      <c r="F266" s="47">
        <v>769364</v>
      </c>
      <c r="G266" s="39" t="s">
        <v>283</v>
      </c>
      <c r="H266" s="72"/>
      <c r="I266" s="72"/>
      <c r="J266" s="72"/>
      <c r="K266" s="72"/>
    </row>
    <row r="267" spans="2:11" s="9" customFormat="1" ht="15" customHeight="1">
      <c r="B267" s="71" t="s">
        <v>182</v>
      </c>
      <c r="C267" s="73" t="s">
        <v>177</v>
      </c>
      <c r="D267" s="73" t="s">
        <v>280</v>
      </c>
      <c r="E267" s="48" t="s">
        <v>352</v>
      </c>
      <c r="F267" s="47">
        <f>3574+1991</f>
        <v>5565</v>
      </c>
      <c r="G267" s="39">
        <f>(F267/F291)*100</f>
        <v>10.266391174408737</v>
      </c>
      <c r="H267" s="76">
        <v>0</v>
      </c>
      <c r="I267" s="73" t="s">
        <v>283</v>
      </c>
      <c r="J267" s="75">
        <v>92015392.269999996</v>
      </c>
      <c r="K267" s="75">
        <v>0</v>
      </c>
    </row>
    <row r="268" spans="2:11" s="9" customFormat="1" ht="15" customHeight="1">
      <c r="B268" s="72"/>
      <c r="C268" s="72"/>
      <c r="D268" s="72"/>
      <c r="E268" s="41" t="s">
        <v>351</v>
      </c>
      <c r="F268" s="47">
        <v>527648</v>
      </c>
      <c r="G268" s="39" t="s">
        <v>283</v>
      </c>
      <c r="H268" s="72"/>
      <c r="I268" s="72"/>
      <c r="J268" s="72"/>
      <c r="K268" s="72"/>
    </row>
    <row r="269" spans="2:11" s="9" customFormat="1" ht="15" customHeight="1">
      <c r="B269" s="71" t="s">
        <v>183</v>
      </c>
      <c r="C269" s="73" t="s">
        <v>177</v>
      </c>
      <c r="D269" s="73" t="s">
        <v>280</v>
      </c>
      <c r="E269" s="48" t="s">
        <v>352</v>
      </c>
      <c r="F269" s="47">
        <v>5935</v>
      </c>
      <c r="G269" s="39">
        <f>(F269/F291)*100</f>
        <v>10.948972438475446</v>
      </c>
      <c r="H269" s="76">
        <v>51.5</v>
      </c>
      <c r="I269" s="73" t="s">
        <v>283</v>
      </c>
      <c r="J269" s="75">
        <v>74845663.780000001</v>
      </c>
      <c r="K269" s="75">
        <v>4863331.08</v>
      </c>
    </row>
    <row r="270" spans="2:11" s="9" customFormat="1" ht="15" customHeight="1">
      <c r="B270" s="72"/>
      <c r="C270" s="72"/>
      <c r="D270" s="72"/>
      <c r="E270" s="41" t="s">
        <v>351</v>
      </c>
      <c r="F270" s="47">
        <v>557194</v>
      </c>
      <c r="G270" s="39" t="s">
        <v>283</v>
      </c>
      <c r="H270" s="72"/>
      <c r="I270" s="72"/>
      <c r="J270" s="72"/>
      <c r="K270" s="72"/>
    </row>
    <row r="271" spans="2:11" s="9" customFormat="1" ht="15" customHeight="1">
      <c r="B271" s="71" t="s">
        <v>184</v>
      </c>
      <c r="C271" s="73" t="s">
        <v>177</v>
      </c>
      <c r="D271" s="73" t="s">
        <v>280</v>
      </c>
      <c r="E271" s="48" t="s">
        <v>352</v>
      </c>
      <c r="F271" s="28">
        <v>1632</v>
      </c>
      <c r="G271" s="39">
        <f>(F271/F291)*100</f>
        <v>3.0107368188023469</v>
      </c>
      <c r="H271" s="76">
        <v>0</v>
      </c>
      <c r="I271" s="73" t="s">
        <v>283</v>
      </c>
      <c r="J271" s="75">
        <v>32506494.949999999</v>
      </c>
      <c r="K271" s="75">
        <v>1325128.52</v>
      </c>
    </row>
    <row r="272" spans="2:11" s="9" customFormat="1" ht="15" customHeight="1">
      <c r="B272" s="72"/>
      <c r="C272" s="72"/>
      <c r="D272" s="72"/>
      <c r="E272" s="41" t="s">
        <v>351</v>
      </c>
      <c r="F272" s="47">
        <v>237992</v>
      </c>
      <c r="G272" s="39" t="s">
        <v>283</v>
      </c>
      <c r="H272" s="72"/>
      <c r="I272" s="72"/>
      <c r="J272" s="72"/>
      <c r="K272" s="72"/>
    </row>
    <row r="273" spans="2:11" s="9" customFormat="1" ht="15" customHeight="1">
      <c r="B273" s="71" t="s">
        <v>185</v>
      </c>
      <c r="C273" s="73" t="s">
        <v>177</v>
      </c>
      <c r="D273" s="73" t="s">
        <v>280</v>
      </c>
      <c r="E273" s="48" t="s">
        <v>352</v>
      </c>
      <c r="F273" s="47">
        <v>2820</v>
      </c>
      <c r="G273" s="39">
        <f>(F273/F291)*100</f>
        <v>5.2023761207246428</v>
      </c>
      <c r="H273" s="76">
        <v>0</v>
      </c>
      <c r="I273" s="73" t="s">
        <v>283</v>
      </c>
      <c r="J273" s="75">
        <v>51252875.670000002</v>
      </c>
      <c r="K273" s="75">
        <v>0</v>
      </c>
    </row>
    <row r="274" spans="2:11" s="9" customFormat="1" ht="15" customHeight="1">
      <c r="B274" s="72"/>
      <c r="C274" s="72"/>
      <c r="D274" s="72"/>
      <c r="E274" s="41" t="s">
        <v>351</v>
      </c>
      <c r="F274" s="47">
        <v>461119</v>
      </c>
      <c r="G274" s="39" t="s">
        <v>283</v>
      </c>
      <c r="H274" s="72"/>
      <c r="I274" s="72"/>
      <c r="J274" s="72"/>
      <c r="K274" s="72"/>
    </row>
    <row r="275" spans="2:11" s="9" customFormat="1" ht="15" customHeight="1">
      <c r="B275" s="71" t="s">
        <v>186</v>
      </c>
      <c r="C275" s="73" t="s">
        <v>177</v>
      </c>
      <c r="D275" s="73" t="s">
        <v>280</v>
      </c>
      <c r="E275" s="48" t="s">
        <v>352</v>
      </c>
      <c r="F275" s="47">
        <f>2744+1532</f>
        <v>4276</v>
      </c>
      <c r="G275" s="39">
        <f>(F275/F291)*100</f>
        <v>7.8884256355385016</v>
      </c>
      <c r="H275" s="76">
        <v>106.92</v>
      </c>
      <c r="I275" s="73" t="s">
        <v>283</v>
      </c>
      <c r="J275" s="75">
        <v>62443350.25</v>
      </c>
      <c r="K275" s="75">
        <v>354606.71</v>
      </c>
    </row>
    <row r="276" spans="2:11" s="9" customFormat="1" ht="15" customHeight="1">
      <c r="B276" s="72"/>
      <c r="C276" s="72"/>
      <c r="D276" s="72"/>
      <c r="E276" s="41" t="s">
        <v>351</v>
      </c>
      <c r="F276" s="47">
        <v>293112</v>
      </c>
      <c r="G276" s="39" t="s">
        <v>283</v>
      </c>
      <c r="H276" s="72"/>
      <c r="I276" s="72"/>
      <c r="J276" s="72"/>
      <c r="K276" s="72"/>
    </row>
    <row r="277" spans="2:11" s="9" customFormat="1" ht="15" customHeight="1">
      <c r="B277" s="71" t="s">
        <v>187</v>
      </c>
      <c r="C277" s="73" t="s">
        <v>177</v>
      </c>
      <c r="D277" s="73" t="s">
        <v>280</v>
      </c>
      <c r="E277" s="48" t="s">
        <v>352</v>
      </c>
      <c r="F277" s="47">
        <f>2568+613</f>
        <v>3181</v>
      </c>
      <c r="G277" s="39">
        <f>(F277/F291)*100</f>
        <v>5.8683540567464858</v>
      </c>
      <c r="H277" s="76">
        <v>14.75</v>
      </c>
      <c r="I277" s="73" t="s">
        <v>283</v>
      </c>
      <c r="J277" s="75">
        <v>64724427.590000004</v>
      </c>
      <c r="K277" s="75">
        <v>0</v>
      </c>
    </row>
    <row r="278" spans="2:11" s="9" customFormat="1" ht="15" customHeight="1">
      <c r="B278" s="72"/>
      <c r="C278" s="72"/>
      <c r="D278" s="72"/>
      <c r="E278" s="41" t="s">
        <v>351</v>
      </c>
      <c r="F278" s="47">
        <f>490048</f>
        <v>490048</v>
      </c>
      <c r="G278" s="39" t="s">
        <v>283</v>
      </c>
      <c r="H278" s="72"/>
      <c r="I278" s="72"/>
      <c r="J278" s="72"/>
      <c r="K278" s="72"/>
    </row>
    <row r="279" spans="2:11" s="9" customFormat="1" ht="15" customHeight="1">
      <c r="B279" s="71" t="s">
        <v>188</v>
      </c>
      <c r="C279" s="73" t="s">
        <v>177</v>
      </c>
      <c r="D279" s="73" t="s">
        <v>280</v>
      </c>
      <c r="E279" s="48" t="s">
        <v>352</v>
      </c>
      <c r="F279" s="47">
        <f>2730+1225</f>
        <v>3955</v>
      </c>
      <c r="G279" s="39">
        <f>(F279/F291)*100</f>
        <v>7.2962402686049517</v>
      </c>
      <c r="H279" s="76">
        <v>0</v>
      </c>
      <c r="I279" s="73" t="s">
        <v>283</v>
      </c>
      <c r="J279" s="75">
        <v>43333935.93</v>
      </c>
      <c r="K279" s="75">
        <v>0</v>
      </c>
    </row>
    <row r="280" spans="2:11" s="9" customFormat="1" ht="15" customHeight="1">
      <c r="B280" s="72"/>
      <c r="C280" s="72"/>
      <c r="D280" s="72"/>
      <c r="E280" s="41" t="s">
        <v>351</v>
      </c>
      <c r="F280" s="47">
        <v>774740</v>
      </c>
      <c r="G280" s="39" t="s">
        <v>283</v>
      </c>
      <c r="H280" s="72"/>
      <c r="I280" s="72"/>
      <c r="J280" s="72"/>
      <c r="K280" s="72"/>
    </row>
    <row r="281" spans="2:11" s="9" customFormat="1" ht="15" customHeight="1">
      <c r="B281" s="71" t="s">
        <v>189</v>
      </c>
      <c r="C281" s="73" t="s">
        <v>177</v>
      </c>
      <c r="D281" s="73" t="s">
        <v>280</v>
      </c>
      <c r="E281" s="48" t="s">
        <v>352</v>
      </c>
      <c r="F281" s="47">
        <v>2208</v>
      </c>
      <c r="G281" s="39">
        <f>(F281/F291)*100</f>
        <v>4.0733498136737625</v>
      </c>
      <c r="H281" s="76">
        <v>322.32</v>
      </c>
      <c r="I281" s="73" t="s">
        <v>283</v>
      </c>
      <c r="J281" s="75">
        <v>74369728.230000004</v>
      </c>
      <c r="K281" s="75">
        <v>422831.87</v>
      </c>
    </row>
    <row r="282" spans="2:11" s="9" customFormat="1" ht="15" customHeight="1">
      <c r="B282" s="72"/>
      <c r="C282" s="72"/>
      <c r="D282" s="72"/>
      <c r="E282" s="41" t="s">
        <v>351</v>
      </c>
      <c r="F282" s="47">
        <v>772664</v>
      </c>
      <c r="G282" s="39" t="s">
        <v>283</v>
      </c>
      <c r="H282" s="72"/>
      <c r="I282" s="72"/>
      <c r="J282" s="72"/>
      <c r="K282" s="72"/>
    </row>
    <row r="283" spans="2:11" s="9" customFormat="1" ht="15" customHeight="1">
      <c r="B283" s="71" t="s">
        <v>190</v>
      </c>
      <c r="C283" s="73" t="s">
        <v>177</v>
      </c>
      <c r="D283" s="73" t="s">
        <v>280</v>
      </c>
      <c r="E283" s="48" t="s">
        <v>352</v>
      </c>
      <c r="F283" s="28">
        <v>768</v>
      </c>
      <c r="G283" s="39">
        <f>(F283/F291)*100</f>
        <v>1.416817326495222</v>
      </c>
      <c r="H283" s="76">
        <v>0</v>
      </c>
      <c r="I283" s="73" t="s">
        <v>283</v>
      </c>
      <c r="J283" s="75">
        <v>25287723.739999998</v>
      </c>
      <c r="K283" s="75">
        <v>0</v>
      </c>
    </row>
    <row r="284" spans="2:11" s="9" customFormat="1" ht="15" customHeight="1">
      <c r="B284" s="72"/>
      <c r="C284" s="72"/>
      <c r="D284" s="72"/>
      <c r="E284" s="41" t="s">
        <v>351</v>
      </c>
      <c r="F284" s="47">
        <v>284100</v>
      </c>
      <c r="G284" s="39" t="s">
        <v>283</v>
      </c>
      <c r="H284" s="72"/>
      <c r="I284" s="72"/>
      <c r="J284" s="72"/>
      <c r="K284" s="72"/>
    </row>
    <row r="285" spans="2:11" s="9" customFormat="1" ht="15" customHeight="1">
      <c r="B285" s="71" t="s">
        <v>191</v>
      </c>
      <c r="C285" s="73" t="s">
        <v>177</v>
      </c>
      <c r="D285" s="73" t="s">
        <v>280</v>
      </c>
      <c r="E285" s="48" t="s">
        <v>352</v>
      </c>
      <c r="F285" s="47">
        <f>1005+766</f>
        <v>1771</v>
      </c>
      <c r="G285" s="39">
        <f>(F285/F291)*100</f>
        <v>3.2671659963841644</v>
      </c>
      <c r="H285" s="76">
        <v>448.8</v>
      </c>
      <c r="I285" s="73" t="s">
        <v>283</v>
      </c>
      <c r="J285" s="75">
        <v>39601126.939999998</v>
      </c>
      <c r="K285" s="75">
        <v>0</v>
      </c>
    </row>
    <row r="286" spans="2:11" s="9" customFormat="1" ht="15" customHeight="1">
      <c r="B286" s="72"/>
      <c r="C286" s="72"/>
      <c r="D286" s="72"/>
      <c r="E286" s="41" t="s">
        <v>351</v>
      </c>
      <c r="F286" s="47">
        <v>345004</v>
      </c>
      <c r="G286" s="39" t="s">
        <v>283</v>
      </c>
      <c r="H286" s="72"/>
      <c r="I286" s="72"/>
      <c r="J286" s="72"/>
      <c r="K286" s="72"/>
    </row>
    <row r="287" spans="2:11" s="9" customFormat="1" ht="28.5" customHeight="1">
      <c r="B287" s="71" t="s">
        <v>192</v>
      </c>
      <c r="C287" s="73" t="s">
        <v>177</v>
      </c>
      <c r="D287" s="73" t="s">
        <v>280</v>
      </c>
      <c r="E287" s="41" t="s">
        <v>352</v>
      </c>
      <c r="F287" s="47">
        <v>264</v>
      </c>
      <c r="G287" s="39">
        <f>(F287/F291)*100</f>
        <v>0.48703095598273255</v>
      </c>
      <c r="H287" s="76">
        <v>197.26</v>
      </c>
      <c r="I287" s="73" t="s">
        <v>283</v>
      </c>
      <c r="J287" s="75">
        <v>7664792.4900000002</v>
      </c>
      <c r="K287" s="75">
        <v>0</v>
      </c>
    </row>
    <row r="288" spans="2:11" s="9" customFormat="1" ht="30" customHeight="1">
      <c r="B288" s="72"/>
      <c r="C288" s="72"/>
      <c r="D288" s="72"/>
      <c r="E288" s="41" t="s">
        <v>351</v>
      </c>
      <c r="F288" s="47">
        <v>17600</v>
      </c>
      <c r="G288" s="39" t="s">
        <v>283</v>
      </c>
      <c r="H288" s="72"/>
      <c r="I288" s="72"/>
      <c r="J288" s="72"/>
      <c r="K288" s="72"/>
    </row>
    <row r="289" spans="2:11" s="9" customFormat="1" ht="15" customHeight="1">
      <c r="B289" s="71" t="s">
        <v>193</v>
      </c>
      <c r="C289" s="73" t="s">
        <v>177</v>
      </c>
      <c r="D289" s="73" t="s">
        <v>280</v>
      </c>
      <c r="E289" s="48" t="s">
        <v>352</v>
      </c>
      <c r="F289" s="47">
        <v>1841</v>
      </c>
      <c r="G289" s="39">
        <f>(F289/F291)*100</f>
        <v>3.3963029922886765</v>
      </c>
      <c r="H289" s="76">
        <v>585.1</v>
      </c>
      <c r="I289" s="73" t="s">
        <v>283</v>
      </c>
      <c r="J289" s="75">
        <v>47177489.009999998</v>
      </c>
      <c r="K289" s="75">
        <v>0</v>
      </c>
    </row>
    <row r="290" spans="2:11" ht="15" customHeight="1">
      <c r="B290" s="72"/>
      <c r="C290" s="72"/>
      <c r="D290" s="72"/>
      <c r="E290" s="41" t="s">
        <v>351</v>
      </c>
      <c r="F290" s="47">
        <v>306304</v>
      </c>
      <c r="G290" s="39" t="s">
        <v>283</v>
      </c>
      <c r="H290" s="72"/>
      <c r="I290" s="72"/>
      <c r="J290" s="72"/>
      <c r="K290" s="72"/>
    </row>
    <row r="291" spans="2:11">
      <c r="B291" s="64" t="s">
        <v>368</v>
      </c>
      <c r="C291" s="82"/>
      <c r="D291" s="83"/>
      <c r="E291" s="17" t="s">
        <v>352</v>
      </c>
      <c r="F291" s="24">
        <f>F289+F287+F285+F283+F281+F279+F277+F275+F273+F271+F269+F267+F265+F263+F261</f>
        <v>54206</v>
      </c>
      <c r="G291" s="62">
        <f>F291/F292*100</f>
        <v>74.518160072585303</v>
      </c>
      <c r="H291" s="17" t="s">
        <v>283</v>
      </c>
      <c r="I291" s="17" t="s">
        <v>283</v>
      </c>
      <c r="J291" s="22" t="s">
        <v>283</v>
      </c>
      <c r="K291" s="22" t="s">
        <v>283</v>
      </c>
    </row>
    <row r="292" spans="2:11" ht="15.75" customHeight="1">
      <c r="B292" s="64" t="s">
        <v>412</v>
      </c>
      <c r="C292" s="65"/>
      <c r="D292" s="66"/>
      <c r="E292" s="17" t="s">
        <v>352</v>
      </c>
      <c r="F292" s="24">
        <v>72742</v>
      </c>
      <c r="G292" s="17"/>
      <c r="H292" s="17" t="s">
        <v>283</v>
      </c>
      <c r="I292" s="17" t="s">
        <v>283</v>
      </c>
      <c r="J292" s="22" t="s">
        <v>283</v>
      </c>
      <c r="K292" s="22" t="s">
        <v>283</v>
      </c>
    </row>
    <row r="293" spans="2:11">
      <c r="B293" s="69" t="s">
        <v>15</v>
      </c>
      <c r="C293" s="70"/>
      <c r="D293" s="70"/>
      <c r="E293" s="70"/>
      <c r="F293" s="70"/>
      <c r="G293" s="70"/>
      <c r="H293" s="70"/>
      <c r="I293" s="70"/>
      <c r="J293" s="70"/>
      <c r="K293" s="70"/>
    </row>
    <row r="294" spans="2:11" ht="78.75">
      <c r="B294" s="37" t="s">
        <v>18</v>
      </c>
      <c r="C294" s="41" t="s">
        <v>177</v>
      </c>
      <c r="D294" s="45" t="s">
        <v>281</v>
      </c>
      <c r="E294" s="41" t="s">
        <v>353</v>
      </c>
      <c r="F294" s="47">
        <v>1718</v>
      </c>
      <c r="G294" s="41" t="s">
        <v>283</v>
      </c>
      <c r="H294" s="50">
        <v>4569.57</v>
      </c>
      <c r="I294" s="41" t="s">
        <v>283</v>
      </c>
      <c r="J294" s="40">
        <v>42501920.579999998</v>
      </c>
      <c r="K294" s="40">
        <v>0</v>
      </c>
    </row>
    <row r="295" spans="2:11">
      <c r="B295" s="68" t="s">
        <v>16</v>
      </c>
      <c r="C295" s="68"/>
      <c r="D295" s="68"/>
      <c r="E295" s="68"/>
      <c r="F295" s="68"/>
      <c r="G295" s="68"/>
      <c r="H295" s="68"/>
      <c r="I295" s="68"/>
      <c r="J295" s="68"/>
      <c r="K295" s="68"/>
    </row>
    <row r="296" spans="2:11" ht="63">
      <c r="B296" s="44" t="s">
        <v>282</v>
      </c>
      <c r="C296" s="41" t="s">
        <v>177</v>
      </c>
      <c r="D296" s="45" t="s">
        <v>321</v>
      </c>
      <c r="E296" s="46" t="s">
        <v>354</v>
      </c>
      <c r="F296" s="47">
        <v>49011</v>
      </c>
      <c r="G296" s="41" t="s">
        <v>283</v>
      </c>
      <c r="H296" s="50"/>
      <c r="I296" s="41" t="s">
        <v>283</v>
      </c>
      <c r="J296" s="40">
        <v>330080361.69999999</v>
      </c>
      <c r="K296" s="40">
        <v>0</v>
      </c>
    </row>
    <row r="297" spans="2:11" ht="75">
      <c r="B297" s="44" t="s">
        <v>323</v>
      </c>
      <c r="C297" s="41" t="s">
        <v>177</v>
      </c>
      <c r="D297" s="45" t="s">
        <v>322</v>
      </c>
      <c r="E297" s="51" t="s">
        <v>355</v>
      </c>
      <c r="F297" s="47">
        <v>32960</v>
      </c>
      <c r="G297" s="41" t="s">
        <v>283</v>
      </c>
      <c r="H297" s="50">
        <v>180247.5</v>
      </c>
      <c r="I297" s="41" t="s">
        <v>283</v>
      </c>
      <c r="J297" s="40">
        <v>182737895.38</v>
      </c>
      <c r="K297" s="40"/>
    </row>
    <row r="298" spans="2:11" ht="31.5">
      <c r="B298" s="44" t="s">
        <v>17</v>
      </c>
      <c r="C298" s="41" t="s">
        <v>177</v>
      </c>
      <c r="D298" s="45" t="s">
        <v>324</v>
      </c>
      <c r="E298" s="46" t="s">
        <v>356</v>
      </c>
      <c r="F298" s="38" t="s">
        <v>399</v>
      </c>
      <c r="G298" s="41" t="s">
        <v>283</v>
      </c>
      <c r="H298" s="50">
        <v>4521.7161699999997</v>
      </c>
      <c r="I298" s="41" t="s">
        <v>283</v>
      </c>
      <c r="J298" s="40">
        <v>237975472.84</v>
      </c>
      <c r="K298" s="40"/>
    </row>
    <row r="299" spans="2:11">
      <c r="B299" s="5"/>
      <c r="C299" s="6"/>
      <c r="D299" s="6"/>
      <c r="E299" s="7"/>
      <c r="F299" s="7"/>
      <c r="G299" s="7"/>
      <c r="H299" s="8"/>
      <c r="I299" s="7"/>
      <c r="J299" s="7"/>
      <c r="K299" s="7"/>
    </row>
    <row r="300" spans="2:11">
      <c r="B300" s="67" t="s">
        <v>364</v>
      </c>
      <c r="C300" s="67"/>
      <c r="D300" s="67"/>
      <c r="E300" s="67"/>
      <c r="F300" s="67"/>
      <c r="G300" s="67"/>
      <c r="H300" s="67"/>
      <c r="I300" s="67"/>
      <c r="J300" s="67"/>
      <c r="K300" s="67"/>
    </row>
    <row r="301" spans="2:11">
      <c r="B301" s="5"/>
      <c r="C301" s="6"/>
      <c r="D301" s="6"/>
      <c r="E301" s="7"/>
      <c r="F301" s="7"/>
      <c r="G301" s="7"/>
      <c r="H301" s="8"/>
      <c r="I301" s="7"/>
      <c r="J301" s="7"/>
      <c r="K301" s="7"/>
    </row>
    <row r="302" spans="2:11">
      <c r="B302" s="5"/>
      <c r="C302" s="6"/>
      <c r="D302" s="6"/>
      <c r="E302" s="7"/>
      <c r="F302" s="7"/>
      <c r="G302" s="7"/>
      <c r="H302" s="8"/>
      <c r="I302" s="7"/>
      <c r="J302" s="7"/>
      <c r="K302" s="7"/>
    </row>
    <row r="303" spans="2:11">
      <c r="B303" s="5"/>
      <c r="C303" s="6"/>
      <c r="D303" s="6"/>
      <c r="E303" s="7"/>
      <c r="F303" s="7"/>
      <c r="G303" s="7"/>
      <c r="H303" s="8"/>
      <c r="I303" s="7"/>
      <c r="J303" s="7"/>
      <c r="K303" s="7"/>
    </row>
  </sheetData>
  <mergeCells count="135">
    <mergeCell ref="B291:D291"/>
    <mergeCell ref="B255:D255"/>
    <mergeCell ref="B256:D256"/>
    <mergeCell ref="B257:D257"/>
    <mergeCell ref="B259:D259"/>
    <mergeCell ref="B163:D163"/>
    <mergeCell ref="B164:D164"/>
    <mergeCell ref="B166:D166"/>
    <mergeCell ref="B167:D167"/>
    <mergeCell ref="B263:B264"/>
    <mergeCell ref="C263:C264"/>
    <mergeCell ref="D263:D264"/>
    <mergeCell ref="B258:D258"/>
    <mergeCell ref="I287:I288"/>
    <mergeCell ref="J287:J288"/>
    <mergeCell ref="K287:K288"/>
    <mergeCell ref="B289:B290"/>
    <mergeCell ref="C289:C290"/>
    <mergeCell ref="D289:D290"/>
    <mergeCell ref="H289:H290"/>
    <mergeCell ref="I289:I290"/>
    <mergeCell ref="J289:J290"/>
    <mergeCell ref="K289:K290"/>
    <mergeCell ref="B287:B288"/>
    <mergeCell ref="C287:C288"/>
    <mergeCell ref="D287:D288"/>
    <mergeCell ref="H287:H288"/>
    <mergeCell ref="I283:I284"/>
    <mergeCell ref="J283:J284"/>
    <mergeCell ref="K283:K284"/>
    <mergeCell ref="B285:B286"/>
    <mergeCell ref="C285:C286"/>
    <mergeCell ref="D285:D286"/>
    <mergeCell ref="H285:H286"/>
    <mergeCell ref="I285:I286"/>
    <mergeCell ref="J285:J286"/>
    <mergeCell ref="K285:K286"/>
    <mergeCell ref="B283:B284"/>
    <mergeCell ref="C283:C284"/>
    <mergeCell ref="D283:D284"/>
    <mergeCell ref="H283:H284"/>
    <mergeCell ref="I279:I280"/>
    <mergeCell ref="J279:J280"/>
    <mergeCell ref="K279:K280"/>
    <mergeCell ref="B281:B282"/>
    <mergeCell ref="C281:C282"/>
    <mergeCell ref="D281:D282"/>
    <mergeCell ref="H281:H282"/>
    <mergeCell ref="I281:I282"/>
    <mergeCell ref="J281:J282"/>
    <mergeCell ref="K281:K282"/>
    <mergeCell ref="B279:B280"/>
    <mergeCell ref="C279:C280"/>
    <mergeCell ref="D279:D280"/>
    <mergeCell ref="H279:H280"/>
    <mergeCell ref="I275:I276"/>
    <mergeCell ref="J275:J276"/>
    <mergeCell ref="K275:K276"/>
    <mergeCell ref="B277:B278"/>
    <mergeCell ref="C277:C278"/>
    <mergeCell ref="D277:D278"/>
    <mergeCell ref="H277:H278"/>
    <mergeCell ref="I277:I278"/>
    <mergeCell ref="J277:J278"/>
    <mergeCell ref="K277:K278"/>
    <mergeCell ref="B275:B276"/>
    <mergeCell ref="C275:C276"/>
    <mergeCell ref="D275:D276"/>
    <mergeCell ref="H275:H276"/>
    <mergeCell ref="I271:I272"/>
    <mergeCell ref="J271:J272"/>
    <mergeCell ref="K271:K272"/>
    <mergeCell ref="B273:B274"/>
    <mergeCell ref="C273:C274"/>
    <mergeCell ref="D273:D274"/>
    <mergeCell ref="H273:H274"/>
    <mergeCell ref="I273:I274"/>
    <mergeCell ref="J273:J274"/>
    <mergeCell ref="K273:K274"/>
    <mergeCell ref="B271:B272"/>
    <mergeCell ref="C271:C272"/>
    <mergeCell ref="D271:D272"/>
    <mergeCell ref="H271:H272"/>
    <mergeCell ref="I267:I268"/>
    <mergeCell ref="J267:J268"/>
    <mergeCell ref="K267:K268"/>
    <mergeCell ref="B269:B270"/>
    <mergeCell ref="C269:C270"/>
    <mergeCell ref="D269:D270"/>
    <mergeCell ref="H269:H270"/>
    <mergeCell ref="I269:I270"/>
    <mergeCell ref="J269:J270"/>
    <mergeCell ref="K269:K270"/>
    <mergeCell ref="B267:B268"/>
    <mergeCell ref="C267:C268"/>
    <mergeCell ref="D267:D268"/>
    <mergeCell ref="H267:H268"/>
    <mergeCell ref="J265:J266"/>
    <mergeCell ref="K265:K266"/>
    <mergeCell ref="G3:G4"/>
    <mergeCell ref="H3:H4"/>
    <mergeCell ref="I3:I4"/>
    <mergeCell ref="B1:K2"/>
    <mergeCell ref="J3:K3"/>
    <mergeCell ref="B3:B4"/>
    <mergeCell ref="C3:C4"/>
    <mergeCell ref="D3:D4"/>
    <mergeCell ref="E3:F3"/>
    <mergeCell ref="H263:H264"/>
    <mergeCell ref="E254:E259"/>
    <mergeCell ref="E163:E167"/>
    <mergeCell ref="B292:D292"/>
    <mergeCell ref="B300:K300"/>
    <mergeCell ref="B5:K5"/>
    <mergeCell ref="B295:K295"/>
    <mergeCell ref="B293:K293"/>
    <mergeCell ref="B260:K260"/>
    <mergeCell ref="B168:K168"/>
    <mergeCell ref="B165:D165"/>
    <mergeCell ref="B254:D254"/>
    <mergeCell ref="B261:B262"/>
    <mergeCell ref="C261:C262"/>
    <mergeCell ref="D261:D262"/>
    <mergeCell ref="H261:H262"/>
    <mergeCell ref="I261:I262"/>
    <mergeCell ref="J261:J262"/>
    <mergeCell ref="K261:K262"/>
    <mergeCell ref="I263:I264"/>
    <mergeCell ref="J263:J264"/>
    <mergeCell ref="K263:K264"/>
    <mergeCell ref="B265:B266"/>
    <mergeCell ref="C265:C266"/>
    <mergeCell ref="D265:D266"/>
    <mergeCell ref="H265:H266"/>
    <mergeCell ref="I265:I266"/>
  </mergeCells>
  <pageMargins left="0.19685039370078741" right="0.19685039370078741" top="0.19685039370078741" bottom="0.19685039370078741" header="0.19685039370078741" footer="0.19685039370078741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K18"/>
  <sheetViews>
    <sheetView zoomScale="80" zoomScaleNormal="80" workbookViewId="0">
      <pane ySplit="4" topLeftCell="A5" activePane="bottomLeft" state="frozen"/>
      <selection pane="bottomLeft" activeCell="D7" sqref="D7"/>
    </sheetView>
  </sheetViews>
  <sheetFormatPr defaultRowHeight="15"/>
  <cols>
    <col min="1" max="1" width="3.5703125" style="2" customWidth="1"/>
    <col min="2" max="2" width="36" style="2" customWidth="1"/>
    <col min="3" max="3" width="24.140625" style="2" customWidth="1"/>
    <col min="4" max="4" width="41.5703125" style="2" customWidth="1"/>
    <col min="5" max="5" width="16" style="2" customWidth="1"/>
    <col min="6" max="6" width="13.2851562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5" style="2" customWidth="1"/>
    <col min="12" max="12" width="3.5703125" style="2" customWidth="1"/>
    <col min="13" max="16384" width="9.140625" style="2"/>
  </cols>
  <sheetData>
    <row r="1" spans="1:11" ht="16.5" customHeight="1">
      <c r="B1" s="78" t="s">
        <v>391</v>
      </c>
      <c r="C1" s="78"/>
      <c r="D1" s="78"/>
      <c r="E1" s="78"/>
      <c r="F1" s="78"/>
      <c r="G1" s="78"/>
      <c r="H1" s="78"/>
      <c r="I1" s="78"/>
      <c r="J1" s="78"/>
      <c r="K1" s="78"/>
    </row>
    <row r="2" spans="1:11" ht="29.25" customHeight="1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92.25" customHeight="1">
      <c r="A3" s="88"/>
      <c r="B3" s="77" t="s">
        <v>0</v>
      </c>
      <c r="C3" s="77" t="s">
        <v>8</v>
      </c>
      <c r="D3" s="77" t="s">
        <v>335</v>
      </c>
      <c r="E3" s="90" t="s">
        <v>3</v>
      </c>
      <c r="F3" s="91"/>
      <c r="G3" s="77" t="s">
        <v>6</v>
      </c>
      <c r="H3" s="77" t="s">
        <v>4</v>
      </c>
      <c r="I3" s="77" t="s">
        <v>7</v>
      </c>
      <c r="J3" s="77" t="s">
        <v>5</v>
      </c>
      <c r="K3" s="77"/>
    </row>
    <row r="4" spans="1:11" ht="28.5">
      <c r="A4" s="88"/>
      <c r="B4" s="77"/>
      <c r="C4" s="77"/>
      <c r="D4" s="77"/>
      <c r="E4" s="11" t="s">
        <v>336</v>
      </c>
      <c r="F4" s="11" t="s">
        <v>337</v>
      </c>
      <c r="G4" s="77"/>
      <c r="H4" s="77"/>
      <c r="I4" s="77"/>
      <c r="J4" s="11" t="s">
        <v>1</v>
      </c>
      <c r="K4" s="11" t="s">
        <v>2</v>
      </c>
    </row>
    <row r="5" spans="1:11" ht="105">
      <c r="B5" s="14" t="s">
        <v>284</v>
      </c>
      <c r="C5" s="1" t="s">
        <v>296</v>
      </c>
      <c r="D5" s="3" t="s">
        <v>301</v>
      </c>
      <c r="E5" s="26" t="s">
        <v>338</v>
      </c>
      <c r="F5" s="28">
        <v>417721</v>
      </c>
      <c r="G5" s="33" t="s">
        <v>283</v>
      </c>
      <c r="H5" s="29">
        <v>5270.3</v>
      </c>
      <c r="I5" s="33" t="s">
        <v>283</v>
      </c>
      <c r="J5" s="34">
        <v>112159.82</v>
      </c>
      <c r="K5" s="34">
        <v>61283429.689999998</v>
      </c>
    </row>
    <row r="6" spans="1:11" ht="105">
      <c r="B6" s="14" t="s">
        <v>285</v>
      </c>
      <c r="C6" s="1" t="s">
        <v>297</v>
      </c>
      <c r="D6" s="3" t="s">
        <v>301</v>
      </c>
      <c r="E6" s="26" t="s">
        <v>338</v>
      </c>
      <c r="F6" s="28">
        <v>359555</v>
      </c>
      <c r="G6" s="33" t="s">
        <v>283</v>
      </c>
      <c r="H6" s="29">
        <v>4200.3</v>
      </c>
      <c r="I6" s="33" t="s">
        <v>283</v>
      </c>
      <c r="J6" s="34">
        <v>108789.82</v>
      </c>
      <c r="K6" s="34">
        <v>66560746.030000001</v>
      </c>
    </row>
    <row r="7" spans="1:11" ht="105">
      <c r="B7" s="14" t="s">
        <v>286</v>
      </c>
      <c r="C7" s="1" t="s">
        <v>297</v>
      </c>
      <c r="D7" s="3" t="s">
        <v>301</v>
      </c>
      <c r="E7" s="26" t="s">
        <v>338</v>
      </c>
      <c r="F7" s="28">
        <v>533730</v>
      </c>
      <c r="G7" s="33" t="s">
        <v>283</v>
      </c>
      <c r="H7" s="29">
        <v>6417.9</v>
      </c>
      <c r="I7" s="33" t="s">
        <v>283</v>
      </c>
      <c r="J7" s="34">
        <v>153209.82</v>
      </c>
      <c r="K7" s="34">
        <v>71214303.219999999</v>
      </c>
    </row>
    <row r="8" spans="1:11" ht="105">
      <c r="B8" s="14" t="s">
        <v>287</v>
      </c>
      <c r="C8" s="1" t="s">
        <v>297</v>
      </c>
      <c r="D8" s="3" t="s">
        <v>301</v>
      </c>
      <c r="E8" s="26" t="s">
        <v>338</v>
      </c>
      <c r="F8" s="28">
        <v>523707</v>
      </c>
      <c r="G8" s="33" t="s">
        <v>283</v>
      </c>
      <c r="H8" s="29">
        <v>7764.5</v>
      </c>
      <c r="I8" s="33" t="s">
        <v>283</v>
      </c>
      <c r="J8" s="34">
        <v>92509.82</v>
      </c>
      <c r="K8" s="34">
        <v>74126026.980000004</v>
      </c>
    </row>
    <row r="9" spans="1:11" ht="105">
      <c r="B9" s="14" t="s">
        <v>288</v>
      </c>
      <c r="C9" s="1" t="s">
        <v>297</v>
      </c>
      <c r="D9" s="3" t="s">
        <v>301</v>
      </c>
      <c r="E9" s="26" t="s">
        <v>338</v>
      </c>
      <c r="F9" s="28">
        <v>946065</v>
      </c>
      <c r="G9" s="33" t="s">
        <v>283</v>
      </c>
      <c r="H9" s="29">
        <v>12865.2</v>
      </c>
      <c r="I9" s="33" t="s">
        <v>283</v>
      </c>
      <c r="J9" s="34">
        <v>146043.82</v>
      </c>
      <c r="K9" s="34">
        <v>115702137.75</v>
      </c>
    </row>
    <row r="10" spans="1:11" ht="105">
      <c r="B10" s="14" t="s">
        <v>289</v>
      </c>
      <c r="C10" s="1" t="s">
        <v>297</v>
      </c>
      <c r="D10" s="3" t="s">
        <v>301</v>
      </c>
      <c r="E10" s="26" t="s">
        <v>338</v>
      </c>
      <c r="F10" s="28">
        <v>1060195</v>
      </c>
      <c r="G10" s="33" t="s">
        <v>283</v>
      </c>
      <c r="H10" s="29">
        <v>11822.5</v>
      </c>
      <c r="I10" s="33" t="s">
        <v>283</v>
      </c>
      <c r="J10" s="34">
        <v>65878.45</v>
      </c>
      <c r="K10" s="34">
        <v>116379049.37</v>
      </c>
    </row>
    <row r="11" spans="1:11" ht="47.25">
      <c r="B11" s="14" t="s">
        <v>290</v>
      </c>
      <c r="C11" s="1" t="s">
        <v>297</v>
      </c>
      <c r="D11" s="3" t="s">
        <v>298</v>
      </c>
      <c r="E11" s="26" t="s">
        <v>338</v>
      </c>
      <c r="F11" s="28">
        <v>449247</v>
      </c>
      <c r="G11" s="33" t="s">
        <v>283</v>
      </c>
      <c r="H11" s="29" t="s">
        <v>400</v>
      </c>
      <c r="I11" s="33" t="s">
        <v>283</v>
      </c>
      <c r="J11" s="34">
        <v>26169409.239999998</v>
      </c>
      <c r="K11" s="34">
        <v>146643421.31999999</v>
      </c>
    </row>
    <row r="12" spans="1:11" ht="105">
      <c r="B12" s="14" t="s">
        <v>291</v>
      </c>
      <c r="C12" s="1" t="s">
        <v>297</v>
      </c>
      <c r="D12" s="3" t="s">
        <v>299</v>
      </c>
      <c r="E12" s="26" t="s">
        <v>338</v>
      </c>
      <c r="F12" s="28">
        <v>245590</v>
      </c>
      <c r="G12" s="33" t="s">
        <v>283</v>
      </c>
      <c r="H12" s="29" t="s">
        <v>400</v>
      </c>
      <c r="I12" s="33" t="s">
        <v>283</v>
      </c>
      <c r="J12" s="34">
        <v>314307.71000000002</v>
      </c>
      <c r="K12" s="34">
        <v>89954033.75</v>
      </c>
    </row>
    <row r="13" spans="1:11" ht="105">
      <c r="B13" s="14" t="s">
        <v>292</v>
      </c>
      <c r="C13" s="1" t="s">
        <v>297</v>
      </c>
      <c r="D13" s="3" t="s">
        <v>299</v>
      </c>
      <c r="E13" s="26" t="s">
        <v>338</v>
      </c>
      <c r="F13" s="28">
        <v>263343</v>
      </c>
      <c r="G13" s="33" t="s">
        <v>283</v>
      </c>
      <c r="H13" s="29" t="s">
        <v>400</v>
      </c>
      <c r="I13" s="33" t="s">
        <v>283</v>
      </c>
      <c r="J13" s="34">
        <v>561480.88</v>
      </c>
      <c r="K13" s="34">
        <v>88041472.280000001</v>
      </c>
    </row>
    <row r="14" spans="1:11" ht="105">
      <c r="B14" s="14" t="s">
        <v>293</v>
      </c>
      <c r="C14" s="1" t="s">
        <v>297</v>
      </c>
      <c r="D14" s="3" t="s">
        <v>299</v>
      </c>
      <c r="E14" s="26" t="s">
        <v>338</v>
      </c>
      <c r="F14" s="28">
        <v>520340</v>
      </c>
      <c r="G14" s="33" t="s">
        <v>283</v>
      </c>
      <c r="H14" s="29" t="s">
        <v>400</v>
      </c>
      <c r="I14" s="33" t="s">
        <v>283</v>
      </c>
      <c r="J14" s="34">
        <v>106653.67</v>
      </c>
      <c r="K14" s="34">
        <v>120123529.95999999</v>
      </c>
    </row>
    <row r="15" spans="1:11" ht="75" customHeight="1">
      <c r="B15" s="52" t="s">
        <v>401</v>
      </c>
      <c r="C15" s="1" t="s">
        <v>297</v>
      </c>
      <c r="D15" s="3" t="s">
        <v>300</v>
      </c>
      <c r="E15" s="26" t="s">
        <v>339</v>
      </c>
      <c r="F15" s="28">
        <v>235</v>
      </c>
      <c r="G15" s="33" t="s">
        <v>283</v>
      </c>
      <c r="H15" s="29" t="s">
        <v>400</v>
      </c>
      <c r="I15" s="33" t="s">
        <v>283</v>
      </c>
      <c r="J15" s="34">
        <v>5469120.0499999998</v>
      </c>
      <c r="K15" s="34">
        <v>30801837.170000002</v>
      </c>
    </row>
    <row r="16" spans="1:11" ht="165">
      <c r="B16" s="14" t="s">
        <v>294</v>
      </c>
      <c r="C16" s="1" t="s">
        <v>297</v>
      </c>
      <c r="D16" s="3" t="s">
        <v>302</v>
      </c>
      <c r="E16" s="26" t="s">
        <v>338</v>
      </c>
      <c r="F16" s="28">
        <v>101233</v>
      </c>
      <c r="G16" s="33" t="s">
        <v>283</v>
      </c>
      <c r="H16" s="29" t="s">
        <v>400</v>
      </c>
      <c r="I16" s="33" t="s">
        <v>283</v>
      </c>
      <c r="J16" s="34">
        <v>708258.44</v>
      </c>
      <c r="K16" s="34">
        <v>49128983.469999999</v>
      </c>
    </row>
    <row r="17" spans="2:11" ht="51.75" customHeight="1">
      <c r="B17" s="96" t="s">
        <v>295</v>
      </c>
      <c r="C17" s="98" t="s">
        <v>297</v>
      </c>
      <c r="D17" s="100" t="s">
        <v>303</v>
      </c>
      <c r="E17" s="26" t="s">
        <v>340</v>
      </c>
      <c r="F17" s="28">
        <v>2269</v>
      </c>
      <c r="G17" s="92" t="s">
        <v>283</v>
      </c>
      <c r="H17" s="102">
        <v>29499</v>
      </c>
      <c r="I17" s="92" t="s">
        <v>283</v>
      </c>
      <c r="J17" s="94">
        <v>53349105.159999996</v>
      </c>
      <c r="K17" s="94">
        <v>16390402</v>
      </c>
    </row>
    <row r="18" spans="2:11" ht="34.5" customHeight="1">
      <c r="B18" s="97"/>
      <c r="C18" s="99"/>
      <c r="D18" s="101"/>
      <c r="E18" s="26" t="s">
        <v>341</v>
      </c>
      <c r="F18" s="28">
        <v>2007</v>
      </c>
      <c r="G18" s="93"/>
      <c r="H18" s="103"/>
      <c r="I18" s="93"/>
      <c r="J18" s="95"/>
      <c r="K18" s="95"/>
    </row>
  </sheetData>
  <mergeCells count="18">
    <mergeCell ref="I17:I18"/>
    <mergeCell ref="J17:J18"/>
    <mergeCell ref="K17:K18"/>
    <mergeCell ref="B17:B18"/>
    <mergeCell ref="C17:C18"/>
    <mergeCell ref="D17:D18"/>
    <mergeCell ref="G17:G18"/>
    <mergeCell ref="H17:H18"/>
    <mergeCell ref="A3:A4"/>
    <mergeCell ref="B1:K2"/>
    <mergeCell ref="B3:B4"/>
    <mergeCell ref="C3:C4"/>
    <mergeCell ref="D3:D4"/>
    <mergeCell ref="E3:F3"/>
    <mergeCell ref="G3:G4"/>
    <mergeCell ref="H3:H4"/>
    <mergeCell ref="I3:I4"/>
    <mergeCell ref="J3:K3"/>
  </mergeCells>
  <pageMargins left="0.19685039370078741" right="0.19685039370078741" top="0.19685039370078741" bottom="0.19685039370078741" header="0.19685039370078741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6"/>
  <sheetViews>
    <sheetView zoomScale="80" zoomScaleNormal="80" workbookViewId="0">
      <pane ySplit="4" topLeftCell="A5" activePane="bottomLeft" state="frozen"/>
      <selection pane="bottomLeft" activeCell="B3" sqref="B3:B4"/>
    </sheetView>
  </sheetViews>
  <sheetFormatPr defaultRowHeight="15"/>
  <cols>
    <col min="1" max="1" width="3.28515625" style="2" customWidth="1"/>
    <col min="2" max="2" width="61.7109375" style="2" customWidth="1"/>
    <col min="3" max="3" width="25" style="2" customWidth="1"/>
    <col min="4" max="4" width="44.42578125" style="2" customWidth="1"/>
    <col min="5" max="5" width="26.42578125" style="2" customWidth="1"/>
    <col min="6" max="6" width="19.85546875" style="2" customWidth="1"/>
    <col min="7" max="7" width="20.85546875" style="2" customWidth="1"/>
    <col min="8" max="8" width="17.5703125" style="2" customWidth="1"/>
    <col min="9" max="9" width="27.140625" style="2" customWidth="1"/>
    <col min="10" max="10" width="14.85546875" style="2" customWidth="1"/>
    <col min="11" max="11" width="12.42578125" style="2" customWidth="1"/>
    <col min="12" max="12" width="4.140625" style="2" customWidth="1"/>
    <col min="13" max="16384" width="9.140625" style="2"/>
  </cols>
  <sheetData>
    <row r="1" spans="2:11" ht="16.5" customHeight="1">
      <c r="B1" s="78" t="s">
        <v>391</v>
      </c>
      <c r="C1" s="78"/>
      <c r="D1" s="78"/>
      <c r="E1" s="78"/>
      <c r="F1" s="78"/>
      <c r="G1" s="78"/>
      <c r="H1" s="78"/>
      <c r="I1" s="78"/>
      <c r="J1" s="78"/>
      <c r="K1" s="78"/>
    </row>
    <row r="2" spans="2:11" ht="30" customHeight="1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2:11" ht="92.25" customHeight="1">
      <c r="B3" s="77" t="s">
        <v>0</v>
      </c>
      <c r="C3" s="77" t="s">
        <v>8</v>
      </c>
      <c r="D3" s="77" t="s">
        <v>335</v>
      </c>
      <c r="E3" s="77" t="s">
        <v>3</v>
      </c>
      <c r="F3" s="77"/>
      <c r="G3" s="77" t="s">
        <v>6</v>
      </c>
      <c r="H3" s="77" t="s">
        <v>4</v>
      </c>
      <c r="I3" s="77" t="s">
        <v>7</v>
      </c>
      <c r="J3" s="77" t="s">
        <v>5</v>
      </c>
      <c r="K3" s="77"/>
    </row>
    <row r="4" spans="2:11" ht="28.5">
      <c r="B4" s="77"/>
      <c r="C4" s="77"/>
      <c r="D4" s="77"/>
      <c r="E4" s="12" t="s">
        <v>336</v>
      </c>
      <c r="F4" s="12" t="s">
        <v>337</v>
      </c>
      <c r="G4" s="77"/>
      <c r="H4" s="77"/>
      <c r="I4" s="77"/>
      <c r="J4" s="12" t="s">
        <v>1</v>
      </c>
      <c r="K4" s="12" t="s">
        <v>2</v>
      </c>
    </row>
    <row r="5" spans="2:11" ht="31.5">
      <c r="B5" s="55" t="s">
        <v>348</v>
      </c>
      <c r="C5" s="1" t="s">
        <v>403</v>
      </c>
      <c r="D5" s="3" t="s">
        <v>329</v>
      </c>
      <c r="E5" s="33" t="s">
        <v>351</v>
      </c>
      <c r="F5" s="28">
        <f>'[1]2024'!$W$7</f>
        <v>39278</v>
      </c>
      <c r="G5" s="33" t="s">
        <v>283</v>
      </c>
      <c r="H5" s="34">
        <v>947.72</v>
      </c>
      <c r="I5" s="33" t="s">
        <v>283</v>
      </c>
      <c r="J5" s="34">
        <v>15400362.210000001</v>
      </c>
      <c r="K5" s="34">
        <v>422166.17</v>
      </c>
    </row>
    <row r="6" spans="2:11" ht="30">
      <c r="B6" s="14" t="s">
        <v>304</v>
      </c>
      <c r="C6" s="1" t="s">
        <v>403</v>
      </c>
      <c r="D6" s="3" t="s">
        <v>329</v>
      </c>
      <c r="E6" s="33" t="s">
        <v>351</v>
      </c>
      <c r="F6" s="28">
        <f>'[1]2024'!$H$44+'[1]2024'!$H$47+'[1]2024'!$H$50</f>
        <v>150800</v>
      </c>
      <c r="G6" s="33" t="s">
        <v>283</v>
      </c>
      <c r="H6" s="34">
        <v>4524.6499999999996</v>
      </c>
      <c r="I6" s="33" t="s">
        <v>283</v>
      </c>
      <c r="J6" s="34">
        <v>34820144.869999997</v>
      </c>
      <c r="K6" s="34">
        <v>1035105.49</v>
      </c>
    </row>
    <row r="7" spans="2:11" ht="30">
      <c r="B7" s="14" t="s">
        <v>305</v>
      </c>
      <c r="C7" s="1" t="s">
        <v>403</v>
      </c>
      <c r="D7" s="3" t="s">
        <v>329</v>
      </c>
      <c r="E7" s="33" t="s">
        <v>351</v>
      </c>
      <c r="F7" s="28">
        <f>'[1]2024'!$H$32+'[1]2024'!$H$35+'[1]2024'!$H$38</f>
        <v>117202</v>
      </c>
      <c r="G7" s="33" t="s">
        <v>283</v>
      </c>
      <c r="H7" s="34">
        <v>6425.9</v>
      </c>
      <c r="I7" s="33" t="s">
        <v>283</v>
      </c>
      <c r="J7" s="34">
        <v>39414350.630000003</v>
      </c>
      <c r="K7" s="34">
        <v>915566.45</v>
      </c>
    </row>
    <row r="8" spans="2:11" ht="30">
      <c r="B8" s="14" t="s">
        <v>306</v>
      </c>
      <c r="C8" s="1" t="s">
        <v>403</v>
      </c>
      <c r="D8" s="3" t="s">
        <v>329</v>
      </c>
      <c r="E8" s="33" t="s">
        <v>351</v>
      </c>
      <c r="F8" s="28">
        <f>'[1]2024'!$H$20+'[1]2024'!$H$23+'[1]2024'!$H$26</f>
        <v>172359</v>
      </c>
      <c r="G8" s="33" t="s">
        <v>283</v>
      </c>
      <c r="H8" s="34">
        <v>5435.58</v>
      </c>
      <c r="I8" s="33" t="s">
        <v>283</v>
      </c>
      <c r="J8" s="34">
        <v>51392108.420000002</v>
      </c>
      <c r="K8" s="34">
        <v>974931.12</v>
      </c>
    </row>
    <row r="9" spans="2:11" ht="31.5">
      <c r="B9" s="14" t="s">
        <v>307</v>
      </c>
      <c r="C9" s="1" t="s">
        <v>403</v>
      </c>
      <c r="D9" s="3" t="s">
        <v>329</v>
      </c>
      <c r="E9" s="33" t="s">
        <v>351</v>
      </c>
      <c r="F9" s="28">
        <f>'[1]2024'!$H$55+'[1]2024'!$H$57+'[1]2024'!$H$59</f>
        <v>1695642</v>
      </c>
      <c r="G9" s="33" t="s">
        <v>283</v>
      </c>
      <c r="H9" s="34">
        <v>3879.32</v>
      </c>
      <c r="I9" s="33" t="s">
        <v>283</v>
      </c>
      <c r="J9" s="34">
        <v>214703207.59999999</v>
      </c>
      <c r="K9" s="34">
        <f>8152257.89+33333.34+17760</f>
        <v>8203351.2299999995</v>
      </c>
    </row>
    <row r="10" spans="2:11" ht="31.5">
      <c r="B10" s="55" t="s">
        <v>308</v>
      </c>
      <c r="C10" s="1" t="s">
        <v>403</v>
      </c>
      <c r="D10" s="3" t="s">
        <v>329</v>
      </c>
      <c r="E10" s="33" t="s">
        <v>351</v>
      </c>
      <c r="F10" s="28">
        <v>2116</v>
      </c>
      <c r="G10" s="33" t="s">
        <v>283</v>
      </c>
      <c r="H10" s="34">
        <v>3721.47</v>
      </c>
      <c r="I10" s="33" t="s">
        <v>283</v>
      </c>
      <c r="J10" s="34">
        <v>14883583.949999999</v>
      </c>
      <c r="K10" s="34">
        <v>302738.33</v>
      </c>
    </row>
    <row r="11" spans="2:11" ht="31.5">
      <c r="B11" s="55" t="s">
        <v>309</v>
      </c>
      <c r="C11" s="1" t="s">
        <v>403</v>
      </c>
      <c r="D11" s="3" t="s">
        <v>329</v>
      </c>
      <c r="E11" s="33" t="s">
        <v>351</v>
      </c>
      <c r="F11" s="28">
        <v>1390</v>
      </c>
      <c r="G11" s="33" t="s">
        <v>283</v>
      </c>
      <c r="H11" s="34">
        <v>3092.93</v>
      </c>
      <c r="I11" s="33" t="s">
        <v>283</v>
      </c>
      <c r="J11" s="34">
        <v>42046088.369999997</v>
      </c>
      <c r="K11" s="34">
        <v>1129708.73</v>
      </c>
    </row>
    <row r="12" spans="2:11" ht="31.5">
      <c r="B12" s="55" t="s">
        <v>310</v>
      </c>
      <c r="C12" s="1" t="s">
        <v>403</v>
      </c>
      <c r="D12" s="3" t="s">
        <v>329</v>
      </c>
      <c r="E12" s="33" t="s">
        <v>351</v>
      </c>
      <c r="F12" s="28">
        <v>1939</v>
      </c>
      <c r="G12" s="33" t="s">
        <v>283</v>
      </c>
      <c r="H12" s="34">
        <v>8060.11</v>
      </c>
      <c r="I12" s="33" t="s">
        <v>283</v>
      </c>
      <c r="J12" s="34">
        <v>67046103.909999996</v>
      </c>
      <c r="K12" s="34">
        <v>1932504.08</v>
      </c>
    </row>
    <row r="13" spans="2:11" ht="31.5">
      <c r="B13" s="55" t="s">
        <v>311</v>
      </c>
      <c r="C13" s="1" t="s">
        <v>403</v>
      </c>
      <c r="D13" s="3" t="s">
        <v>329</v>
      </c>
      <c r="E13" s="33" t="s">
        <v>351</v>
      </c>
      <c r="F13" s="28">
        <v>3058</v>
      </c>
      <c r="G13" s="33" t="s">
        <v>283</v>
      </c>
      <c r="H13" s="34">
        <v>22295.96</v>
      </c>
      <c r="I13" s="33" t="s">
        <v>283</v>
      </c>
      <c r="J13" s="34">
        <v>113592431.90000001</v>
      </c>
      <c r="K13" s="34">
        <v>3803535.56</v>
      </c>
    </row>
    <row r="14" spans="2:11" ht="31.5">
      <c r="B14" s="55" t="s">
        <v>404</v>
      </c>
      <c r="C14" s="1" t="s">
        <v>403</v>
      </c>
      <c r="D14" s="3" t="s">
        <v>329</v>
      </c>
      <c r="E14" s="33" t="s">
        <v>351</v>
      </c>
      <c r="F14" s="28">
        <v>300</v>
      </c>
      <c r="G14" s="33" t="s">
        <v>283</v>
      </c>
      <c r="H14" s="34">
        <v>3455.79</v>
      </c>
      <c r="I14" s="33" t="s">
        <v>283</v>
      </c>
      <c r="J14" s="34">
        <v>20664413.52</v>
      </c>
      <c r="K14" s="34">
        <v>688414.21</v>
      </c>
    </row>
    <row r="15" spans="2:11" ht="30">
      <c r="B15" s="55" t="s">
        <v>312</v>
      </c>
      <c r="C15" s="1" t="s">
        <v>403</v>
      </c>
      <c r="D15" s="3" t="s">
        <v>329</v>
      </c>
      <c r="E15" s="33" t="s">
        <v>351</v>
      </c>
      <c r="F15" s="28">
        <v>1862</v>
      </c>
      <c r="G15" s="33" t="s">
        <v>283</v>
      </c>
      <c r="H15" s="34">
        <v>6032.56</v>
      </c>
      <c r="I15" s="33" t="s">
        <v>283</v>
      </c>
      <c r="J15" s="34">
        <v>35010902.119999997</v>
      </c>
      <c r="K15" s="34">
        <v>1256646.96</v>
      </c>
    </row>
    <row r="16" spans="2:11" ht="30">
      <c r="B16" s="55" t="s">
        <v>313</v>
      </c>
      <c r="C16" s="56" t="s">
        <v>403</v>
      </c>
      <c r="D16" s="57" t="s">
        <v>329</v>
      </c>
      <c r="E16" s="56" t="s">
        <v>351</v>
      </c>
      <c r="F16" s="28">
        <v>1640</v>
      </c>
      <c r="G16" s="56" t="s">
        <v>283</v>
      </c>
      <c r="H16" s="34">
        <v>74902.899999999994</v>
      </c>
      <c r="I16" s="56" t="s">
        <v>283</v>
      </c>
      <c r="J16" s="34">
        <v>102415538.7</v>
      </c>
      <c r="K16" s="34">
        <v>3077555.22</v>
      </c>
    </row>
    <row r="17" spans="2:11" ht="30">
      <c r="B17" s="55" t="s">
        <v>314</v>
      </c>
      <c r="C17" s="56" t="s">
        <v>403</v>
      </c>
      <c r="D17" s="57" t="s">
        <v>330</v>
      </c>
      <c r="E17" s="56" t="s">
        <v>405</v>
      </c>
      <c r="F17" s="28">
        <v>1259</v>
      </c>
      <c r="G17" s="56" t="s">
        <v>283</v>
      </c>
      <c r="H17" s="34">
        <v>8096.29</v>
      </c>
      <c r="I17" s="56" t="s">
        <v>283</v>
      </c>
      <c r="J17" s="34">
        <v>65855010.18</v>
      </c>
      <c r="K17" s="34">
        <v>484000</v>
      </c>
    </row>
    <row r="18" spans="2:11" ht="30">
      <c r="B18" s="55" t="s">
        <v>315</v>
      </c>
      <c r="C18" s="56" t="s">
        <v>403</v>
      </c>
      <c r="D18" s="57" t="s">
        <v>330</v>
      </c>
      <c r="E18" s="56" t="s">
        <v>405</v>
      </c>
      <c r="F18" s="28">
        <v>843</v>
      </c>
      <c r="G18" s="56" t="s">
        <v>283</v>
      </c>
      <c r="H18" s="34">
        <v>1841.19</v>
      </c>
      <c r="I18" s="56" t="s">
        <v>283</v>
      </c>
      <c r="J18" s="34">
        <v>67447494.75</v>
      </c>
      <c r="K18" s="34">
        <v>279000</v>
      </c>
    </row>
    <row r="19" spans="2:11" ht="31.5">
      <c r="B19" s="55" t="s">
        <v>320</v>
      </c>
      <c r="C19" s="56" t="s">
        <v>403</v>
      </c>
      <c r="D19" s="57" t="s">
        <v>330</v>
      </c>
      <c r="E19" s="56" t="s">
        <v>405</v>
      </c>
      <c r="F19" s="28">
        <v>647</v>
      </c>
      <c r="G19" s="56" t="s">
        <v>283</v>
      </c>
      <c r="H19" s="34">
        <v>2242.0300000000002</v>
      </c>
      <c r="I19" s="56" t="s">
        <v>283</v>
      </c>
      <c r="J19" s="34">
        <v>53224294.899999999</v>
      </c>
      <c r="K19" s="34">
        <v>1400005.54</v>
      </c>
    </row>
    <row r="20" spans="2:11" ht="30">
      <c r="B20" s="55" t="s">
        <v>316</v>
      </c>
      <c r="C20" s="56" t="s">
        <v>403</v>
      </c>
      <c r="D20" s="57" t="s">
        <v>330</v>
      </c>
      <c r="E20" s="56" t="s">
        <v>405</v>
      </c>
      <c r="F20" s="28">
        <v>1041</v>
      </c>
      <c r="G20" s="56" t="s">
        <v>283</v>
      </c>
      <c r="H20" s="34">
        <v>2333.6</v>
      </c>
      <c r="I20" s="56" t="s">
        <v>283</v>
      </c>
      <c r="J20" s="34">
        <v>89546041.129999995</v>
      </c>
      <c r="K20" s="34">
        <v>1219660.78</v>
      </c>
    </row>
    <row r="21" spans="2:11" ht="30">
      <c r="B21" s="55" t="s">
        <v>317</v>
      </c>
      <c r="C21" s="56" t="s">
        <v>403</v>
      </c>
      <c r="D21" s="57" t="s">
        <v>330</v>
      </c>
      <c r="E21" s="56" t="s">
        <v>405</v>
      </c>
      <c r="F21" s="28">
        <v>1128</v>
      </c>
      <c r="G21" s="56" t="s">
        <v>283</v>
      </c>
      <c r="H21" s="34">
        <v>4360.13</v>
      </c>
      <c r="I21" s="56" t="s">
        <v>283</v>
      </c>
      <c r="J21" s="34">
        <v>59364195.630000003</v>
      </c>
      <c r="K21" s="34">
        <v>1588339.22</v>
      </c>
    </row>
    <row r="22" spans="2:11" ht="30">
      <c r="B22" s="55" t="s">
        <v>318</v>
      </c>
      <c r="C22" s="56" t="s">
        <v>403</v>
      </c>
      <c r="D22" s="57" t="s">
        <v>330</v>
      </c>
      <c r="E22" s="56" t="s">
        <v>405</v>
      </c>
      <c r="F22" s="28">
        <v>604</v>
      </c>
      <c r="G22" s="56" t="s">
        <v>283</v>
      </c>
      <c r="H22" s="34">
        <v>1808.19</v>
      </c>
      <c r="I22" s="56" t="s">
        <v>283</v>
      </c>
      <c r="J22" s="34">
        <v>38487452.560000002</v>
      </c>
      <c r="K22" s="34">
        <v>3421411.42</v>
      </c>
    </row>
    <row r="23" spans="2:11" ht="60">
      <c r="B23" s="55" t="s">
        <v>319</v>
      </c>
      <c r="C23" s="56" t="s">
        <v>403</v>
      </c>
      <c r="D23" s="57" t="s">
        <v>406</v>
      </c>
      <c r="E23" s="56" t="s">
        <v>360</v>
      </c>
      <c r="F23" s="28">
        <v>20</v>
      </c>
      <c r="G23" s="56" t="s">
        <v>283</v>
      </c>
      <c r="H23" s="34" t="s">
        <v>407</v>
      </c>
      <c r="I23" s="56" t="s">
        <v>283</v>
      </c>
      <c r="J23" s="34">
        <v>17857516.43</v>
      </c>
      <c r="K23" s="34">
        <v>0</v>
      </c>
    </row>
    <row r="24" spans="2:11" ht="45">
      <c r="B24" s="55" t="s">
        <v>371</v>
      </c>
      <c r="C24" s="56" t="s">
        <v>403</v>
      </c>
      <c r="D24" s="57" t="s">
        <v>321</v>
      </c>
      <c r="E24" s="58" t="s">
        <v>369</v>
      </c>
      <c r="F24" s="28">
        <v>2952</v>
      </c>
      <c r="G24" s="56" t="s">
        <v>283</v>
      </c>
      <c r="H24" s="34">
        <v>2244.65</v>
      </c>
      <c r="I24" s="56" t="s">
        <v>283</v>
      </c>
      <c r="J24" s="34">
        <v>30256510.530000001</v>
      </c>
      <c r="K24" s="34">
        <v>0</v>
      </c>
    </row>
    <row r="25" spans="2:11" ht="30">
      <c r="B25" s="55" t="s">
        <v>332</v>
      </c>
      <c r="C25" s="56" t="s">
        <v>403</v>
      </c>
      <c r="D25" s="57" t="s">
        <v>408</v>
      </c>
      <c r="E25" s="56" t="s">
        <v>351</v>
      </c>
      <c r="F25" s="28">
        <f>17+11+10+11</f>
        <v>49</v>
      </c>
      <c r="G25" s="56" t="s">
        <v>283</v>
      </c>
      <c r="H25" s="34" t="s">
        <v>407</v>
      </c>
      <c r="I25" s="56" t="s">
        <v>283</v>
      </c>
      <c r="J25" s="34">
        <v>9287381.3599999994</v>
      </c>
      <c r="K25" s="34">
        <v>1200000</v>
      </c>
    </row>
    <row r="26" spans="2:11">
      <c r="H26" s="16"/>
    </row>
  </sheetData>
  <mergeCells count="9">
    <mergeCell ref="G3:G4"/>
    <mergeCell ref="H3:H4"/>
    <mergeCell ref="I3:I4"/>
    <mergeCell ref="B1:K2"/>
    <mergeCell ref="J3:K3"/>
    <mergeCell ref="B3:B4"/>
    <mergeCell ref="C3:C4"/>
    <mergeCell ref="D3:D4"/>
    <mergeCell ref="E3:F3"/>
  </mergeCells>
  <pageMargins left="0.19685039370078741" right="0.19685039370078741" top="0.19685039370078741" bottom="0.19685039370078741" header="0.19685039370078741" footer="0.19685039370078741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9"/>
  <sheetViews>
    <sheetView zoomScale="80" zoomScaleNormal="80" workbookViewId="0">
      <pane ySplit="4" topLeftCell="A5" activePane="bottomLeft" state="frozen"/>
      <selection pane="bottomLeft" activeCell="B3" sqref="B3:B4"/>
    </sheetView>
  </sheetViews>
  <sheetFormatPr defaultRowHeight="15"/>
  <cols>
    <col min="1" max="1" width="4.28515625" style="2" customWidth="1"/>
    <col min="2" max="2" width="47.7109375" style="2" customWidth="1"/>
    <col min="3" max="3" width="17.7109375" style="2" bestFit="1" customWidth="1"/>
    <col min="4" max="5" width="25.28515625" style="2" customWidth="1"/>
    <col min="6" max="6" width="27.42578125" style="2" bestFit="1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5" style="2" customWidth="1"/>
    <col min="12" max="12" width="3.42578125" style="2" customWidth="1"/>
    <col min="13" max="16384" width="9.140625" style="2"/>
  </cols>
  <sheetData>
    <row r="1" spans="2:11" ht="16.5" customHeight="1">
      <c r="B1" s="78" t="s">
        <v>391</v>
      </c>
      <c r="C1" s="78"/>
      <c r="D1" s="78"/>
      <c r="E1" s="78"/>
      <c r="F1" s="78"/>
      <c r="G1" s="78"/>
      <c r="H1" s="78"/>
      <c r="I1" s="78"/>
      <c r="J1" s="78"/>
      <c r="K1" s="78"/>
    </row>
    <row r="2" spans="2:11" ht="30" customHeight="1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2:11" ht="92.25" customHeight="1">
      <c r="B3" s="77" t="s">
        <v>0</v>
      </c>
      <c r="C3" s="77" t="s">
        <v>8</v>
      </c>
      <c r="D3" s="77" t="s">
        <v>335</v>
      </c>
      <c r="E3" s="77" t="s">
        <v>3</v>
      </c>
      <c r="F3" s="77"/>
      <c r="G3" s="77" t="s">
        <v>6</v>
      </c>
      <c r="H3" s="77" t="s">
        <v>4</v>
      </c>
      <c r="I3" s="77" t="s">
        <v>7</v>
      </c>
      <c r="J3" s="77" t="s">
        <v>5</v>
      </c>
      <c r="K3" s="77"/>
    </row>
    <row r="4" spans="2:11" ht="28.5">
      <c r="B4" s="77"/>
      <c r="C4" s="77"/>
      <c r="D4" s="77"/>
      <c r="E4" s="12" t="s">
        <v>336</v>
      </c>
      <c r="F4" s="12" t="s">
        <v>337</v>
      </c>
      <c r="G4" s="77"/>
      <c r="H4" s="77"/>
      <c r="I4" s="77"/>
      <c r="J4" s="12" t="s">
        <v>1</v>
      </c>
      <c r="K4" s="12" t="s">
        <v>2</v>
      </c>
    </row>
    <row r="5" spans="2:11" ht="31.5" customHeight="1">
      <c r="B5" s="13" t="s">
        <v>379</v>
      </c>
      <c r="C5" s="100" t="s">
        <v>350</v>
      </c>
      <c r="D5" s="100" t="s">
        <v>333</v>
      </c>
      <c r="E5" s="98" t="s">
        <v>349</v>
      </c>
      <c r="F5" s="28">
        <v>626</v>
      </c>
      <c r="G5" s="33" t="s">
        <v>283</v>
      </c>
      <c r="H5" s="29">
        <v>2800.78</v>
      </c>
      <c r="I5" s="33" t="s">
        <v>283</v>
      </c>
      <c r="J5" s="34">
        <v>3452.03</v>
      </c>
      <c r="K5" s="34">
        <v>31068.29</v>
      </c>
    </row>
    <row r="6" spans="2:11" ht="15.75">
      <c r="B6" s="13" t="s">
        <v>380</v>
      </c>
      <c r="C6" s="105"/>
      <c r="D6" s="105"/>
      <c r="E6" s="104"/>
      <c r="F6" s="28">
        <v>161</v>
      </c>
      <c r="G6" s="33" t="s">
        <v>283</v>
      </c>
      <c r="H6" s="29">
        <v>948.1</v>
      </c>
      <c r="I6" s="33" t="s">
        <v>283</v>
      </c>
      <c r="J6" s="34">
        <v>30640.5</v>
      </c>
      <c r="K6" s="34">
        <v>509.2</v>
      </c>
    </row>
    <row r="7" spans="2:11" ht="15.75">
      <c r="B7" s="13" t="s">
        <v>381</v>
      </c>
      <c r="C7" s="105"/>
      <c r="D7" s="105"/>
      <c r="E7" s="104"/>
      <c r="F7" s="28">
        <v>220</v>
      </c>
      <c r="G7" s="1" t="s">
        <v>283</v>
      </c>
      <c r="H7" s="29">
        <v>70.2</v>
      </c>
      <c r="I7" s="1" t="s">
        <v>283</v>
      </c>
      <c r="J7" s="34">
        <v>10015.9</v>
      </c>
      <c r="K7" s="34">
        <v>450.6</v>
      </c>
    </row>
    <row r="8" spans="2:11" ht="15.75">
      <c r="B8" s="13" t="s">
        <v>382</v>
      </c>
      <c r="C8" s="105"/>
      <c r="D8" s="105"/>
      <c r="E8" s="104"/>
      <c r="F8" s="28">
        <v>415</v>
      </c>
      <c r="G8" s="33" t="s">
        <v>283</v>
      </c>
      <c r="H8" s="29">
        <v>488.75</v>
      </c>
      <c r="I8" s="33" t="s">
        <v>283</v>
      </c>
      <c r="J8" s="34">
        <v>24553829</v>
      </c>
      <c r="K8" s="34">
        <v>649790.46</v>
      </c>
    </row>
    <row r="9" spans="2:11" ht="15.75">
      <c r="B9" s="13" t="s">
        <v>383</v>
      </c>
      <c r="C9" s="105"/>
      <c r="D9" s="105"/>
      <c r="E9" s="104"/>
      <c r="F9" s="28">
        <v>595</v>
      </c>
      <c r="G9" s="33" t="s">
        <v>283</v>
      </c>
      <c r="H9" s="29">
        <v>0</v>
      </c>
      <c r="I9" s="33" t="s">
        <v>283</v>
      </c>
      <c r="J9" s="34">
        <v>18345672.399999999</v>
      </c>
      <c r="K9" s="34">
        <v>0</v>
      </c>
    </row>
    <row r="10" spans="2:11" ht="15.75">
      <c r="B10" s="13" t="s">
        <v>384</v>
      </c>
      <c r="C10" s="105"/>
      <c r="D10" s="105"/>
      <c r="E10" s="104"/>
      <c r="F10" s="28">
        <v>536</v>
      </c>
      <c r="G10" s="33" t="s">
        <v>283</v>
      </c>
      <c r="H10" s="29">
        <v>0</v>
      </c>
      <c r="I10" s="33" t="s">
        <v>283</v>
      </c>
      <c r="J10" s="34">
        <v>27809288.57</v>
      </c>
      <c r="K10" s="34">
        <v>4201032.0599999996</v>
      </c>
    </row>
    <row r="11" spans="2:11" ht="15.75">
      <c r="B11" s="13" t="s">
        <v>385</v>
      </c>
      <c r="C11" s="105"/>
      <c r="D11" s="105"/>
      <c r="E11" s="104"/>
      <c r="F11" s="28">
        <v>1030</v>
      </c>
      <c r="G11" s="33" t="s">
        <v>283</v>
      </c>
      <c r="H11" s="29">
        <v>1645.3</v>
      </c>
      <c r="I11" s="33" t="s">
        <v>283</v>
      </c>
      <c r="J11" s="34">
        <v>62447.3</v>
      </c>
      <c r="K11" s="34">
        <v>3616.2</v>
      </c>
    </row>
    <row r="12" spans="2:11" ht="15.75">
      <c r="B12" s="13" t="s">
        <v>386</v>
      </c>
      <c r="C12" s="105"/>
      <c r="D12" s="105"/>
      <c r="E12" s="104"/>
      <c r="F12" s="28">
        <v>458</v>
      </c>
      <c r="G12" s="33" t="s">
        <v>283</v>
      </c>
      <c r="H12" s="29">
        <v>2581.1</v>
      </c>
      <c r="I12" s="33" t="s">
        <v>283</v>
      </c>
      <c r="J12" s="34">
        <v>46846833.009999998</v>
      </c>
      <c r="K12" s="34">
        <v>516300</v>
      </c>
    </row>
    <row r="13" spans="2:11" ht="15.75">
      <c r="B13" s="13" t="s">
        <v>387</v>
      </c>
      <c r="C13" s="105"/>
      <c r="D13" s="105"/>
      <c r="E13" s="104"/>
      <c r="F13" s="28">
        <v>625</v>
      </c>
      <c r="G13" s="33" t="s">
        <v>283</v>
      </c>
      <c r="H13" s="29">
        <v>382.7</v>
      </c>
      <c r="I13" s="33" t="s">
        <v>283</v>
      </c>
      <c r="J13" s="34">
        <v>133540220.54000001</v>
      </c>
      <c r="K13" s="34">
        <v>0</v>
      </c>
    </row>
    <row r="14" spans="2:11" ht="15.75">
      <c r="B14" s="13" t="s">
        <v>388</v>
      </c>
      <c r="C14" s="105"/>
      <c r="D14" s="105"/>
      <c r="E14" s="104"/>
      <c r="F14" s="28">
        <v>1202</v>
      </c>
      <c r="G14" s="1" t="s">
        <v>283</v>
      </c>
      <c r="H14" s="29">
        <v>4345.8999999999996</v>
      </c>
      <c r="I14" s="1" t="s">
        <v>283</v>
      </c>
      <c r="J14" s="34">
        <v>65126047.93</v>
      </c>
      <c r="K14" s="34">
        <v>2616271.87</v>
      </c>
    </row>
    <row r="15" spans="2:11" ht="15.75">
      <c r="B15" s="13" t="s">
        <v>389</v>
      </c>
      <c r="C15" s="105"/>
      <c r="D15" s="105"/>
      <c r="E15" s="104"/>
      <c r="F15" s="28">
        <v>706</v>
      </c>
      <c r="G15" s="1" t="s">
        <v>283</v>
      </c>
      <c r="H15" s="29">
        <v>4686.1000000000004</v>
      </c>
      <c r="I15" s="1" t="s">
        <v>283</v>
      </c>
      <c r="J15" s="34">
        <v>35262300</v>
      </c>
      <c r="K15" s="34">
        <v>0</v>
      </c>
    </row>
    <row r="16" spans="2:11" ht="15.75">
      <c r="B16" s="13" t="s">
        <v>390</v>
      </c>
      <c r="C16" s="105"/>
      <c r="D16" s="105"/>
      <c r="E16" s="104"/>
      <c r="F16" s="28">
        <v>0</v>
      </c>
      <c r="G16" s="1"/>
      <c r="H16" s="29">
        <v>40990.1</v>
      </c>
      <c r="I16" s="1"/>
      <c r="J16" s="34">
        <v>80912560.959999993</v>
      </c>
      <c r="K16" s="34">
        <v>0</v>
      </c>
    </row>
    <row r="17" spans="2:11" ht="47.25">
      <c r="B17" s="32" t="s">
        <v>370</v>
      </c>
      <c r="C17" s="101"/>
      <c r="D17" s="101"/>
      <c r="E17" s="99"/>
      <c r="F17" s="21">
        <f>SUM(F5:F16)</f>
        <v>6574</v>
      </c>
      <c r="G17" s="17" t="s">
        <v>283</v>
      </c>
      <c r="H17" s="31">
        <f>SUM(H5:H16)</f>
        <v>58939.03</v>
      </c>
      <c r="I17" s="17" t="s">
        <v>283</v>
      </c>
      <c r="J17" s="17" t="s">
        <v>283</v>
      </c>
      <c r="K17" s="17" t="s">
        <v>283</v>
      </c>
    </row>
    <row r="18" spans="2:11">
      <c r="B18" s="5"/>
      <c r="C18" s="6"/>
      <c r="D18" s="6"/>
      <c r="E18" s="6"/>
      <c r="F18" s="7"/>
      <c r="G18" s="7"/>
      <c r="H18" s="8"/>
      <c r="I18" s="7"/>
      <c r="J18" s="7"/>
      <c r="K18" s="7"/>
    </row>
    <row r="19" spans="2:11">
      <c r="B19" s="5"/>
      <c r="C19" s="6"/>
      <c r="D19" s="6"/>
      <c r="E19" s="6"/>
      <c r="F19" s="7"/>
      <c r="G19" s="7"/>
      <c r="H19" s="8"/>
      <c r="I19" s="7"/>
      <c r="J19" s="7"/>
      <c r="K19" s="7"/>
    </row>
  </sheetData>
  <mergeCells count="12">
    <mergeCell ref="E5:E17"/>
    <mergeCell ref="D5:D17"/>
    <mergeCell ref="C5:C17"/>
    <mergeCell ref="B1:K2"/>
    <mergeCell ref="B3:B4"/>
    <mergeCell ref="C3:C4"/>
    <mergeCell ref="D3:D4"/>
    <mergeCell ref="G3:G4"/>
    <mergeCell ref="H3:H4"/>
    <mergeCell ref="I3:I4"/>
    <mergeCell ref="J3:K3"/>
    <mergeCell ref="E3:F3"/>
  </mergeCells>
  <pageMargins left="0.19685039370078741" right="0.19685039370078741" top="0.19685039370078741" bottom="0.19685039370078741" header="0.19685039370078741" footer="0.19685039370078741"/>
  <pageSetup paperSize="9" scale="5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1"/>
  <sheetViews>
    <sheetView zoomScale="80" zoomScaleNormal="80" workbookViewId="0">
      <pane ySplit="4" topLeftCell="A5" activePane="bottomLeft" state="frozen"/>
      <selection pane="bottomLeft" activeCell="B3" sqref="B3:B4"/>
    </sheetView>
  </sheetViews>
  <sheetFormatPr defaultRowHeight="15"/>
  <cols>
    <col min="1" max="1" width="3" style="2" customWidth="1"/>
    <col min="2" max="2" width="36.42578125" style="2" customWidth="1"/>
    <col min="3" max="3" width="22.140625" style="2" bestFit="1" customWidth="1"/>
    <col min="4" max="4" width="25.28515625" style="2" customWidth="1"/>
    <col min="5" max="5" width="33.85546875" style="2" customWidth="1"/>
    <col min="6" max="6" width="15.5703125" style="2" customWidth="1"/>
    <col min="7" max="7" width="31" style="2" bestFit="1" customWidth="1"/>
    <col min="8" max="8" width="19.85546875" style="2" bestFit="1" customWidth="1"/>
    <col min="9" max="9" width="31" style="2" bestFit="1" customWidth="1"/>
    <col min="10" max="10" width="15.42578125" style="2" customWidth="1"/>
    <col min="11" max="11" width="12.140625" style="2" customWidth="1"/>
    <col min="12" max="12" width="3.7109375" style="2" customWidth="1"/>
    <col min="13" max="16384" width="9.140625" style="2"/>
  </cols>
  <sheetData>
    <row r="1" spans="2:11" ht="16.5" customHeight="1">
      <c r="B1" s="78" t="s">
        <v>391</v>
      </c>
      <c r="C1" s="78"/>
      <c r="D1" s="78"/>
      <c r="E1" s="78"/>
      <c r="F1" s="78"/>
      <c r="G1" s="78"/>
      <c r="H1" s="78"/>
      <c r="I1" s="78"/>
      <c r="J1" s="78"/>
      <c r="K1" s="78"/>
    </row>
    <row r="2" spans="2:11" ht="26.25" customHeight="1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2:11" ht="92.25" customHeight="1">
      <c r="B3" s="77" t="s">
        <v>0</v>
      </c>
      <c r="C3" s="77" t="s">
        <v>8</v>
      </c>
      <c r="D3" s="77" t="s">
        <v>335</v>
      </c>
      <c r="E3" s="77" t="s">
        <v>3</v>
      </c>
      <c r="F3" s="77"/>
      <c r="G3" s="77" t="s">
        <v>6</v>
      </c>
      <c r="H3" s="77" t="s">
        <v>4</v>
      </c>
      <c r="I3" s="77" t="s">
        <v>7</v>
      </c>
      <c r="J3" s="77" t="s">
        <v>5</v>
      </c>
      <c r="K3" s="77"/>
    </row>
    <row r="4" spans="2:11" ht="28.5">
      <c r="B4" s="77"/>
      <c r="C4" s="77"/>
      <c r="D4" s="77"/>
      <c r="E4" s="12" t="s">
        <v>336</v>
      </c>
      <c r="F4" s="12" t="s">
        <v>337</v>
      </c>
      <c r="G4" s="77"/>
      <c r="H4" s="77"/>
      <c r="I4" s="77"/>
      <c r="J4" s="12" t="s">
        <v>1</v>
      </c>
      <c r="K4" s="12" t="s">
        <v>2</v>
      </c>
    </row>
    <row r="5" spans="2:11" ht="75">
      <c r="B5" s="53" t="s">
        <v>9</v>
      </c>
      <c r="C5" s="15" t="s">
        <v>10</v>
      </c>
      <c r="D5" s="3" t="s">
        <v>331</v>
      </c>
      <c r="E5" s="30" t="s">
        <v>347</v>
      </c>
      <c r="F5" s="28">
        <v>3069</v>
      </c>
      <c r="G5" s="33" t="s">
        <v>283</v>
      </c>
      <c r="H5" s="29">
        <v>343.3</v>
      </c>
      <c r="I5" s="33" t="s">
        <v>283</v>
      </c>
      <c r="J5" s="34">
        <v>15865797.41</v>
      </c>
      <c r="K5" s="34">
        <v>0</v>
      </c>
    </row>
    <row r="6" spans="2:11" ht="75">
      <c r="B6" s="53" t="s">
        <v>11</v>
      </c>
      <c r="C6" s="15" t="s">
        <v>10</v>
      </c>
      <c r="D6" s="3" t="s">
        <v>402</v>
      </c>
      <c r="E6" s="27" t="s">
        <v>347</v>
      </c>
      <c r="F6" s="28">
        <v>6256</v>
      </c>
      <c r="G6" s="33" t="s">
        <v>283</v>
      </c>
      <c r="H6" s="29">
        <v>190.8</v>
      </c>
      <c r="I6" s="33" t="s">
        <v>283</v>
      </c>
      <c r="J6" s="34">
        <v>782818.94</v>
      </c>
      <c r="K6" s="34">
        <v>24000</v>
      </c>
    </row>
    <row r="7" spans="2:11" ht="98.25" customHeight="1">
      <c r="B7" s="63" t="s">
        <v>394</v>
      </c>
      <c r="C7" s="15" t="s">
        <v>10</v>
      </c>
      <c r="D7" s="3" t="s">
        <v>395</v>
      </c>
      <c r="E7" s="27" t="s">
        <v>347</v>
      </c>
      <c r="F7" s="35">
        <v>683</v>
      </c>
      <c r="G7" s="33" t="s">
        <v>283</v>
      </c>
      <c r="H7" s="29">
        <v>1154.2</v>
      </c>
      <c r="I7" s="33" t="s">
        <v>283</v>
      </c>
      <c r="J7" s="34">
        <v>2146181.14</v>
      </c>
      <c r="K7" s="34">
        <v>0</v>
      </c>
    </row>
    <row r="8" spans="2:11" ht="97.5" customHeight="1">
      <c r="B8" s="63" t="s">
        <v>396</v>
      </c>
      <c r="C8" s="15" t="s">
        <v>10</v>
      </c>
      <c r="D8" s="3" t="s">
        <v>397</v>
      </c>
      <c r="E8" s="27" t="s">
        <v>347</v>
      </c>
      <c r="F8" s="28">
        <v>52263</v>
      </c>
      <c r="G8" s="33" t="s">
        <v>283</v>
      </c>
      <c r="H8" s="29">
        <v>2710.8</v>
      </c>
      <c r="I8" s="33" t="s">
        <v>283</v>
      </c>
      <c r="J8" s="34">
        <v>7597134.1299999999</v>
      </c>
      <c r="K8" s="34">
        <v>0</v>
      </c>
    </row>
    <row r="9" spans="2:11" ht="93.75">
      <c r="B9" s="53" t="s">
        <v>325</v>
      </c>
      <c r="C9" s="15" t="s">
        <v>346</v>
      </c>
      <c r="D9" s="3" t="s">
        <v>328</v>
      </c>
      <c r="E9" s="26" t="s">
        <v>344</v>
      </c>
      <c r="F9" s="28">
        <v>6950</v>
      </c>
      <c r="G9" s="33" t="s">
        <v>283</v>
      </c>
      <c r="H9" s="29">
        <v>82534514</v>
      </c>
      <c r="I9" s="33" t="s">
        <v>283</v>
      </c>
      <c r="J9" s="34">
        <v>0</v>
      </c>
      <c r="K9" s="34">
        <v>0</v>
      </c>
    </row>
    <row r="10" spans="2:11" ht="30" customHeight="1">
      <c r="B10" s="110" t="s">
        <v>334</v>
      </c>
      <c r="C10" s="113" t="s">
        <v>377</v>
      </c>
      <c r="D10" s="113" t="s">
        <v>378</v>
      </c>
      <c r="E10" s="25" t="s">
        <v>361</v>
      </c>
      <c r="F10" s="54">
        <v>197</v>
      </c>
      <c r="G10" s="120" t="s">
        <v>283</v>
      </c>
      <c r="H10" s="130">
        <v>12062.2</v>
      </c>
      <c r="I10" s="120" t="s">
        <v>283</v>
      </c>
      <c r="J10" s="123">
        <v>37617.800000000003</v>
      </c>
      <c r="K10" s="123">
        <v>0</v>
      </c>
    </row>
    <row r="11" spans="2:11" ht="15" customHeight="1">
      <c r="B11" s="111"/>
      <c r="C11" s="114"/>
      <c r="D11" s="114"/>
      <c r="E11" s="25" t="s">
        <v>367</v>
      </c>
      <c r="F11" s="54">
        <v>62</v>
      </c>
      <c r="G11" s="121"/>
      <c r="H11" s="131"/>
      <c r="I11" s="121"/>
      <c r="J11" s="124"/>
      <c r="K11" s="124"/>
    </row>
    <row r="12" spans="2:11" ht="120">
      <c r="B12" s="111"/>
      <c r="C12" s="114"/>
      <c r="D12" s="114"/>
      <c r="E12" s="25" t="s">
        <v>365</v>
      </c>
      <c r="F12" s="54">
        <v>809</v>
      </c>
      <c r="G12" s="121"/>
      <c r="H12" s="131"/>
      <c r="I12" s="121"/>
      <c r="J12" s="124"/>
      <c r="K12" s="124"/>
    </row>
    <row r="13" spans="2:11">
      <c r="B13" s="111"/>
      <c r="C13" s="114"/>
      <c r="D13" s="114"/>
      <c r="E13" s="25" t="s">
        <v>362</v>
      </c>
      <c r="F13" s="54">
        <v>52.6</v>
      </c>
      <c r="G13" s="121"/>
      <c r="H13" s="131"/>
      <c r="I13" s="121"/>
      <c r="J13" s="124"/>
      <c r="K13" s="124"/>
    </row>
    <row r="14" spans="2:11">
      <c r="B14" s="112"/>
      <c r="C14" s="115"/>
      <c r="D14" s="115"/>
      <c r="E14" s="25" t="s">
        <v>366</v>
      </c>
      <c r="F14" s="133">
        <v>38008</v>
      </c>
      <c r="G14" s="122"/>
      <c r="H14" s="132"/>
      <c r="I14" s="122"/>
      <c r="J14" s="125"/>
      <c r="K14" s="125"/>
    </row>
    <row r="15" spans="2:11" ht="29.25" customHeight="1">
      <c r="B15" s="106" t="s">
        <v>326</v>
      </c>
      <c r="C15" s="108" t="s">
        <v>345</v>
      </c>
      <c r="D15" s="108" t="s">
        <v>327</v>
      </c>
      <c r="E15" s="59" t="s">
        <v>342</v>
      </c>
      <c r="F15" s="60">
        <v>9</v>
      </c>
      <c r="G15" s="126" t="s">
        <v>283</v>
      </c>
      <c r="H15" s="128">
        <v>59.3</v>
      </c>
      <c r="I15" s="126" t="s">
        <v>283</v>
      </c>
      <c r="J15" s="116">
        <v>56485030.979999997</v>
      </c>
      <c r="K15" s="118">
        <v>0</v>
      </c>
    </row>
    <row r="16" spans="2:11" ht="21.75" customHeight="1">
      <c r="B16" s="107"/>
      <c r="C16" s="109"/>
      <c r="D16" s="109"/>
      <c r="E16" s="59" t="s">
        <v>343</v>
      </c>
      <c r="F16" s="60"/>
      <c r="G16" s="127"/>
      <c r="H16" s="129"/>
      <c r="I16" s="127"/>
      <c r="J16" s="117"/>
      <c r="K16" s="119"/>
    </row>
    <row r="17" spans="2:11">
      <c r="B17" s="5"/>
      <c r="C17" s="6"/>
      <c r="D17" s="6"/>
      <c r="E17" s="7"/>
      <c r="F17" s="7"/>
      <c r="G17" s="7"/>
      <c r="H17" s="8"/>
      <c r="I17" s="7"/>
      <c r="J17" s="7"/>
      <c r="K17" s="7"/>
    </row>
    <row r="18" spans="2:11">
      <c r="B18" s="5"/>
      <c r="C18" s="6"/>
      <c r="D18" s="6"/>
      <c r="E18" s="7"/>
      <c r="F18" s="7"/>
      <c r="G18" s="7"/>
      <c r="H18" s="8"/>
      <c r="I18" s="7"/>
      <c r="J18" s="7"/>
      <c r="K18" s="7"/>
    </row>
    <row r="19" spans="2:11">
      <c r="B19" s="5"/>
      <c r="C19" s="6"/>
      <c r="D19" s="6"/>
      <c r="E19" s="7"/>
      <c r="F19" s="7"/>
      <c r="G19" s="7"/>
      <c r="H19" s="8"/>
      <c r="I19" s="7"/>
      <c r="J19" s="7"/>
      <c r="K19" s="7"/>
    </row>
    <row r="20" spans="2:11">
      <c r="B20" s="5"/>
      <c r="C20" s="6"/>
      <c r="D20" s="6"/>
      <c r="E20" s="7"/>
      <c r="F20" s="7"/>
      <c r="G20" s="7"/>
      <c r="H20" s="8"/>
      <c r="I20" s="7"/>
      <c r="J20" s="7"/>
      <c r="K20" s="7"/>
    </row>
    <row r="21" spans="2:11">
      <c r="B21" s="5"/>
      <c r="C21" s="6"/>
      <c r="D21" s="6"/>
      <c r="E21" s="7"/>
      <c r="F21" s="7"/>
      <c r="G21" s="7"/>
      <c r="H21" s="8"/>
      <c r="I21" s="7"/>
      <c r="J21" s="7"/>
      <c r="K21" s="7"/>
    </row>
  </sheetData>
  <mergeCells count="25">
    <mergeCell ref="B1:K2"/>
    <mergeCell ref="J3:K3"/>
    <mergeCell ref="B3:B4"/>
    <mergeCell ref="C3:C4"/>
    <mergeCell ref="D3:D4"/>
    <mergeCell ref="J15:J16"/>
    <mergeCell ref="K15:K16"/>
    <mergeCell ref="E3:F3"/>
    <mergeCell ref="G3:G4"/>
    <mergeCell ref="H3:H4"/>
    <mergeCell ref="I3:I4"/>
    <mergeCell ref="I10:I14"/>
    <mergeCell ref="J10:J14"/>
    <mergeCell ref="K10:K14"/>
    <mergeCell ref="G15:G16"/>
    <mergeCell ref="H15:H16"/>
    <mergeCell ref="I15:I16"/>
    <mergeCell ref="G10:G14"/>
    <mergeCell ref="H10:H14"/>
    <mergeCell ref="B15:B16"/>
    <mergeCell ref="C15:C16"/>
    <mergeCell ref="D15:D16"/>
    <mergeCell ref="B10:B14"/>
    <mergeCell ref="C10:C14"/>
    <mergeCell ref="D10:D14"/>
  </mergeCells>
  <pageMargins left="0.19685039370078741" right="0.19685039370078741" top="0.19685039370078741" bottom="0.19685039370078741" header="0.19685039370078741" footer="0.19685039370078741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образование</vt:lpstr>
      <vt:lpstr>соц защита населения</vt:lpstr>
      <vt:lpstr>культура</vt:lpstr>
      <vt:lpstr>спорт</vt:lpstr>
      <vt:lpstr>прочие</vt:lpstr>
      <vt:lpstr>культура!Область_печати</vt:lpstr>
      <vt:lpstr>образование!Область_печати</vt:lpstr>
      <vt:lpstr>прочие!Область_печати</vt:lpstr>
      <vt:lpstr>'соц защита населения'!Область_печати</vt:lpstr>
      <vt:lpstr>спорт!Область_печати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2025-01-30T09:56:37Z</dcterms:modified>
</cp:coreProperties>
</file>